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tabRatio="840"/>
  </bookViews>
  <sheets>
    <sheet name="Readme" sheetId="9" r:id="rId1"/>
    <sheet name="Calculation semi_inf" sheetId="1" r:id="rId2"/>
    <sheet name="Analytical semi_inf_data" sheetId="5" r:id="rId3"/>
    <sheet name="semi_inf_MCM data" sheetId="2" r:id="rId4"/>
    <sheet name="semi_inf_Plots" sheetId="3" r:id="rId5"/>
    <sheet name="Calc_two_layer_med" sheetId="6" r:id="rId6"/>
    <sheet name="two_layer_plots" sheetId="8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0" i="1"/>
  <c r="B19" i="1"/>
  <c r="B18" i="1"/>
  <c r="B16" i="1"/>
  <c r="B15" i="1"/>
  <c r="B14" i="1"/>
  <c r="B13" i="1"/>
  <c r="B7" i="1"/>
  <c r="N32" i="6" l="1"/>
  <c r="L32" i="6"/>
  <c r="K32" i="6"/>
  <c r="J32" i="6"/>
  <c r="N31" i="6"/>
  <c r="L31" i="6"/>
  <c r="K31" i="6"/>
  <c r="J31" i="6"/>
  <c r="N30" i="6"/>
  <c r="L30" i="6"/>
  <c r="K30" i="6"/>
  <c r="J30" i="6"/>
  <c r="N29" i="6"/>
  <c r="L29" i="6"/>
  <c r="K29" i="6"/>
  <c r="J29" i="6"/>
  <c r="N28" i="6"/>
  <c r="L28" i="6"/>
  <c r="K28" i="6"/>
  <c r="J28" i="6"/>
  <c r="N27" i="6"/>
  <c r="L27" i="6"/>
  <c r="K27" i="6"/>
  <c r="J27" i="6"/>
  <c r="N26" i="6"/>
  <c r="L26" i="6"/>
  <c r="K26" i="6"/>
  <c r="J26" i="6"/>
  <c r="N25" i="6"/>
  <c r="L25" i="6"/>
  <c r="K25" i="6"/>
  <c r="J25" i="6"/>
  <c r="N24" i="6"/>
  <c r="L24" i="6"/>
  <c r="K24" i="6"/>
  <c r="J24" i="6"/>
  <c r="N23" i="6"/>
  <c r="L23" i="6"/>
  <c r="K23" i="6"/>
  <c r="J23" i="6"/>
  <c r="N22" i="6"/>
  <c r="L22" i="6"/>
  <c r="K22" i="6"/>
  <c r="J22" i="6"/>
  <c r="N21" i="6"/>
  <c r="L21" i="6"/>
  <c r="K21" i="6"/>
  <c r="J21" i="6"/>
  <c r="N20" i="6"/>
  <c r="L20" i="6"/>
  <c r="K20" i="6"/>
  <c r="J20" i="6"/>
  <c r="N19" i="6"/>
  <c r="L19" i="6"/>
  <c r="K19" i="6"/>
  <c r="J19" i="6"/>
  <c r="N18" i="6"/>
  <c r="L18" i="6"/>
  <c r="K18" i="6"/>
  <c r="J18" i="6"/>
  <c r="N17" i="6"/>
  <c r="L17" i="6"/>
  <c r="K17" i="6"/>
  <c r="J17" i="6"/>
  <c r="N16" i="6"/>
  <c r="L16" i="6"/>
  <c r="K16" i="6"/>
  <c r="J16" i="6"/>
  <c r="N15" i="6"/>
  <c r="L15" i="6"/>
  <c r="K15" i="6"/>
  <c r="J15" i="6"/>
  <c r="N14" i="6"/>
  <c r="L14" i="6"/>
  <c r="K14" i="6"/>
  <c r="J14" i="6"/>
  <c r="N13" i="6"/>
  <c r="L13" i="6"/>
  <c r="K13" i="6"/>
  <c r="J13" i="6"/>
  <c r="N12" i="6"/>
  <c r="L12" i="6"/>
  <c r="K12" i="6"/>
  <c r="J12" i="6"/>
  <c r="N11" i="6"/>
  <c r="L11" i="6"/>
  <c r="K11" i="6"/>
  <c r="J11" i="6"/>
  <c r="N10" i="6"/>
  <c r="L10" i="6"/>
  <c r="K10" i="6"/>
  <c r="J10" i="6"/>
  <c r="N9" i="6"/>
  <c r="L9" i="6"/>
  <c r="K9" i="6"/>
  <c r="J9" i="6"/>
  <c r="N8" i="6"/>
  <c r="L8" i="6"/>
  <c r="K8" i="6"/>
  <c r="J8" i="6"/>
  <c r="N7" i="6"/>
  <c r="L7" i="6"/>
  <c r="K7" i="6"/>
  <c r="J7" i="6"/>
  <c r="N6" i="6"/>
  <c r="L6" i="6"/>
  <c r="K6" i="6"/>
  <c r="J6" i="6"/>
  <c r="N5" i="6"/>
  <c r="L5" i="6"/>
  <c r="K5" i="6"/>
  <c r="J5" i="6"/>
  <c r="N4" i="6"/>
  <c r="L4" i="6"/>
  <c r="K4" i="6"/>
  <c r="J4" i="6"/>
  <c r="N3" i="6"/>
  <c r="L3" i="6"/>
  <c r="K3" i="6"/>
  <c r="J3" i="6"/>
  <c r="N2" i="6"/>
  <c r="L2" i="6"/>
  <c r="K2" i="6"/>
  <c r="J2" i="6"/>
  <c r="H55" i="5" l="1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B9" i="1" l="1"/>
  <c r="B6" i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  <c r="O3" i="1"/>
  <c r="P3" i="1" s="1"/>
  <c r="O2" i="1"/>
  <c r="P2" i="1" s="1"/>
  <c r="B8" i="1"/>
  <c r="B28" i="1" s="1"/>
  <c r="Q13" i="1" l="1"/>
  <c r="R13" i="1" s="1"/>
  <c r="T13" i="1" s="1"/>
  <c r="Q21" i="1"/>
  <c r="R21" i="1" s="1"/>
  <c r="T21" i="1" s="1"/>
  <c r="Q45" i="1"/>
  <c r="R45" i="1" s="1"/>
  <c r="T45" i="1" s="1"/>
  <c r="Q2" i="1"/>
  <c r="R2" i="1" s="1"/>
  <c r="T2" i="1" s="1"/>
  <c r="Q42" i="1"/>
  <c r="R42" i="1" s="1"/>
  <c r="T42" i="1" s="1"/>
  <c r="Q19" i="1"/>
  <c r="R19" i="1" s="1"/>
  <c r="T19" i="1" s="1"/>
  <c r="Q35" i="1"/>
  <c r="R35" i="1" s="1"/>
  <c r="T35" i="1" s="1"/>
  <c r="Q12" i="1"/>
  <c r="R12" i="1" s="1"/>
  <c r="T12" i="1" s="1"/>
  <c r="Q44" i="1"/>
  <c r="R44" i="1" s="1"/>
  <c r="T44" i="1" s="1"/>
  <c r="Q52" i="1"/>
  <c r="R52" i="1" s="1"/>
  <c r="T52" i="1" s="1"/>
  <c r="Q5" i="1"/>
  <c r="R5" i="1" s="1"/>
  <c r="T5" i="1" s="1"/>
  <c r="Q29" i="1"/>
  <c r="R29" i="1" s="1"/>
  <c r="T29" i="1" s="1"/>
  <c r="Q37" i="1"/>
  <c r="R37" i="1" s="1"/>
  <c r="T37" i="1" s="1"/>
  <c r="Q25" i="1"/>
  <c r="R25" i="1" s="1"/>
  <c r="T25" i="1" s="1"/>
  <c r="Q34" i="1"/>
  <c r="R34" i="1" s="1"/>
  <c r="T34" i="1" s="1"/>
  <c r="Q11" i="1"/>
  <c r="R11" i="1" s="1"/>
  <c r="T11" i="1" s="1"/>
  <c r="Q43" i="1"/>
  <c r="R43" i="1" s="1"/>
  <c r="T43" i="1" s="1"/>
  <c r="Q28" i="1"/>
  <c r="R28" i="1" s="1"/>
  <c r="T28" i="1" s="1"/>
  <c r="Q6" i="1"/>
  <c r="R6" i="1" s="1"/>
  <c r="T6" i="1" s="1"/>
  <c r="Q14" i="1"/>
  <c r="R14" i="1" s="1"/>
  <c r="T14" i="1" s="1"/>
  <c r="Q22" i="1"/>
  <c r="R22" i="1" s="1"/>
  <c r="T22" i="1" s="1"/>
  <c r="Q30" i="1"/>
  <c r="R30" i="1" s="1"/>
  <c r="T30" i="1" s="1"/>
  <c r="Q38" i="1"/>
  <c r="R38" i="1" s="1"/>
  <c r="T38" i="1" s="1"/>
  <c r="Q46" i="1"/>
  <c r="R46" i="1" s="1"/>
  <c r="T46" i="1" s="1"/>
  <c r="Q9" i="1"/>
  <c r="R9" i="1" s="1"/>
  <c r="T9" i="1" s="1"/>
  <c r="Q33" i="1"/>
  <c r="R33" i="1" s="1"/>
  <c r="T33" i="1" s="1"/>
  <c r="Q10" i="1"/>
  <c r="R10" i="1" s="1"/>
  <c r="T10" i="1" s="1"/>
  <c r="Q50" i="1"/>
  <c r="R50" i="1" s="1"/>
  <c r="T50" i="1" s="1"/>
  <c r="Q27" i="1"/>
  <c r="R27" i="1" s="1"/>
  <c r="T27" i="1" s="1"/>
  <c r="Q4" i="1"/>
  <c r="R4" i="1" s="1"/>
  <c r="T4" i="1" s="1"/>
  <c r="Q36" i="1"/>
  <c r="R36" i="1" s="1"/>
  <c r="T36" i="1" s="1"/>
  <c r="Q7" i="1"/>
  <c r="R7" i="1" s="1"/>
  <c r="T7" i="1" s="1"/>
  <c r="Q15" i="1"/>
  <c r="R15" i="1" s="1"/>
  <c r="T15" i="1" s="1"/>
  <c r="Q23" i="1"/>
  <c r="R23" i="1" s="1"/>
  <c r="T23" i="1" s="1"/>
  <c r="Q31" i="1"/>
  <c r="R31" i="1" s="1"/>
  <c r="T31" i="1" s="1"/>
  <c r="Q39" i="1"/>
  <c r="R39" i="1" s="1"/>
  <c r="T39" i="1" s="1"/>
  <c r="Q47" i="1"/>
  <c r="R47" i="1" s="1"/>
  <c r="T47" i="1" s="1"/>
  <c r="Q17" i="1"/>
  <c r="R17" i="1" s="1"/>
  <c r="T17" i="1" s="1"/>
  <c r="Q41" i="1"/>
  <c r="R41" i="1" s="1"/>
  <c r="T41" i="1" s="1"/>
  <c r="Q26" i="1"/>
  <c r="R26" i="1" s="1"/>
  <c r="T26" i="1" s="1"/>
  <c r="Q3" i="1"/>
  <c r="R3" i="1" s="1"/>
  <c r="T3" i="1" s="1"/>
  <c r="Q51" i="1"/>
  <c r="R51" i="1" s="1"/>
  <c r="T51" i="1" s="1"/>
  <c r="Q20" i="1"/>
  <c r="R20" i="1" s="1"/>
  <c r="T20" i="1" s="1"/>
  <c r="Q8" i="1"/>
  <c r="R8" i="1" s="1"/>
  <c r="T8" i="1" s="1"/>
  <c r="Q16" i="1"/>
  <c r="R16" i="1" s="1"/>
  <c r="T16" i="1" s="1"/>
  <c r="Q24" i="1"/>
  <c r="R24" i="1" s="1"/>
  <c r="T24" i="1" s="1"/>
  <c r="Q32" i="1"/>
  <c r="R32" i="1" s="1"/>
  <c r="T32" i="1" s="1"/>
  <c r="Q40" i="1"/>
  <c r="R40" i="1" s="1"/>
  <c r="T40" i="1" s="1"/>
  <c r="Q48" i="1"/>
  <c r="R48" i="1" s="1"/>
  <c r="T48" i="1" s="1"/>
  <c r="B30" i="1"/>
  <c r="Q49" i="1"/>
  <c r="R49" i="1" s="1"/>
  <c r="T49" i="1" s="1"/>
  <c r="Q18" i="1"/>
  <c r="R18" i="1" s="1"/>
  <c r="T18" i="1" s="1"/>
  <c r="B31" i="1"/>
  <c r="B29" i="1"/>
  <c r="G26" i="1" l="1"/>
  <c r="I26" i="1" s="1"/>
  <c r="G19" i="1"/>
  <c r="I19" i="1" s="1"/>
  <c r="G21" i="1"/>
  <c r="I21" i="1" s="1"/>
  <c r="G29" i="1"/>
  <c r="I29" i="1" s="1"/>
  <c r="G28" i="1"/>
  <c r="I28" i="1" s="1"/>
  <c r="G22" i="1"/>
  <c r="I22" i="1" s="1"/>
  <c r="G23" i="1"/>
  <c r="I23" i="1" s="1"/>
  <c r="G24" i="1"/>
  <c r="I24" i="1" s="1"/>
  <c r="G25" i="1"/>
  <c r="I25" i="1" s="1"/>
  <c r="G27" i="1"/>
  <c r="I27" i="1" s="1"/>
  <c r="G20" i="1"/>
  <c r="I20" i="1" s="1"/>
  <c r="G48" i="1"/>
  <c r="I48" i="1" s="1"/>
  <c r="G49" i="1"/>
  <c r="I49" i="1" s="1"/>
  <c r="G55" i="1"/>
  <c r="I55" i="1" s="1"/>
  <c r="G56" i="1"/>
  <c r="I56" i="1" s="1"/>
  <c r="G47" i="1"/>
  <c r="I47" i="1" s="1"/>
  <c r="G50" i="1"/>
  <c r="I50" i="1" s="1"/>
  <c r="G57" i="1"/>
  <c r="I57" i="1" s="1"/>
  <c r="G53" i="1"/>
  <c r="I53" i="1" s="1"/>
  <c r="G51" i="1"/>
  <c r="I51" i="1" s="1"/>
  <c r="G52" i="1"/>
  <c r="I52" i="1" s="1"/>
  <c r="G54" i="1"/>
  <c r="I54" i="1" s="1"/>
  <c r="H19" i="1"/>
  <c r="J19" i="1" s="1"/>
  <c r="H24" i="1"/>
  <c r="J24" i="1" s="1"/>
  <c r="H20" i="1"/>
  <c r="J20" i="1" s="1"/>
  <c r="H29" i="1"/>
  <c r="J29" i="1" s="1"/>
  <c r="H27" i="1"/>
  <c r="J27" i="1" s="1"/>
  <c r="H57" i="1"/>
  <c r="J57" i="1" s="1"/>
  <c r="H47" i="1"/>
  <c r="J47" i="1" s="1"/>
  <c r="H54" i="1"/>
  <c r="J54" i="1" s="1"/>
  <c r="H48" i="1"/>
  <c r="J48" i="1" s="1"/>
  <c r="G391" i="1"/>
  <c r="G383" i="1"/>
  <c r="G375" i="1"/>
  <c r="G367" i="1"/>
  <c r="G359" i="1"/>
  <c r="G351" i="1"/>
  <c r="G343" i="1"/>
  <c r="G335" i="1"/>
  <c r="G327" i="1"/>
  <c r="G319" i="1"/>
  <c r="G311" i="1"/>
  <c r="G303" i="1"/>
  <c r="G295" i="1"/>
  <c r="G287" i="1"/>
  <c r="G279" i="1"/>
  <c r="G271" i="1"/>
  <c r="G263" i="1"/>
  <c r="G255" i="1"/>
  <c r="G247" i="1"/>
  <c r="G239" i="1"/>
  <c r="G231" i="1"/>
  <c r="G223" i="1"/>
  <c r="G215" i="1"/>
  <c r="G207" i="1"/>
  <c r="G199" i="1"/>
  <c r="G191" i="1"/>
  <c r="G183" i="1"/>
  <c r="G175" i="1"/>
  <c r="G167" i="1"/>
  <c r="G159" i="1"/>
  <c r="G151" i="1"/>
  <c r="G143" i="1"/>
  <c r="G135" i="1"/>
  <c r="G127" i="1"/>
  <c r="G119" i="1"/>
  <c r="G390" i="1"/>
  <c r="G382" i="1"/>
  <c r="G374" i="1"/>
  <c r="G366" i="1"/>
  <c r="G358" i="1"/>
  <c r="G350" i="1"/>
  <c r="G342" i="1"/>
  <c r="G334" i="1"/>
  <c r="G326" i="1"/>
  <c r="G318" i="1"/>
  <c r="G310" i="1"/>
  <c r="G302" i="1"/>
  <c r="G294" i="1"/>
  <c r="G286" i="1"/>
  <c r="G278" i="1"/>
  <c r="G270" i="1"/>
  <c r="G262" i="1"/>
  <c r="G254" i="1"/>
  <c r="G246" i="1"/>
  <c r="G238" i="1"/>
  <c r="G230" i="1"/>
  <c r="G222" i="1"/>
  <c r="G214" i="1"/>
  <c r="G206" i="1"/>
  <c r="G198" i="1"/>
  <c r="G190" i="1"/>
  <c r="G182" i="1"/>
  <c r="G174" i="1"/>
  <c r="G166" i="1"/>
  <c r="G158" i="1"/>
  <c r="G150" i="1"/>
  <c r="G142" i="1"/>
  <c r="G134" i="1"/>
  <c r="G389" i="1"/>
  <c r="G381" i="1"/>
  <c r="G373" i="1"/>
  <c r="G365" i="1"/>
  <c r="G357" i="1"/>
  <c r="G349" i="1"/>
  <c r="G341" i="1"/>
  <c r="G333" i="1"/>
  <c r="G325" i="1"/>
  <c r="G317" i="1"/>
  <c r="G309" i="1"/>
  <c r="G301" i="1"/>
  <c r="G293" i="1"/>
  <c r="G285" i="1"/>
  <c r="G277" i="1"/>
  <c r="G269" i="1"/>
  <c r="G261" i="1"/>
  <c r="G253" i="1"/>
  <c r="G245" i="1"/>
  <c r="G237" i="1"/>
  <c r="G229" i="1"/>
  <c r="G221" i="1"/>
  <c r="G213" i="1"/>
  <c r="G205" i="1"/>
  <c r="G197" i="1"/>
  <c r="G189" i="1"/>
  <c r="G181" i="1"/>
  <c r="G173" i="1"/>
  <c r="G165" i="1"/>
  <c r="G157" i="1"/>
  <c r="G149" i="1"/>
  <c r="G141" i="1"/>
  <c r="G395" i="1"/>
  <c r="G387" i="1"/>
  <c r="G379" i="1"/>
  <c r="G371" i="1"/>
  <c r="G363" i="1"/>
  <c r="G355" i="1"/>
  <c r="G347" i="1"/>
  <c r="G339" i="1"/>
  <c r="G331" i="1"/>
  <c r="G323" i="1"/>
  <c r="G315" i="1"/>
  <c r="G307" i="1"/>
  <c r="G299" i="1"/>
  <c r="G291" i="1"/>
  <c r="G283" i="1"/>
  <c r="G275" i="1"/>
  <c r="G267" i="1"/>
  <c r="G259" i="1"/>
  <c r="G251" i="1"/>
  <c r="G243" i="1"/>
  <c r="G235" i="1"/>
  <c r="G227" i="1"/>
  <c r="G219" i="1"/>
  <c r="G211" i="1"/>
  <c r="G203" i="1"/>
  <c r="G195" i="1"/>
  <c r="G187" i="1"/>
  <c r="G179" i="1"/>
  <c r="G171" i="1"/>
  <c r="G163" i="1"/>
  <c r="G155" i="1"/>
  <c r="G147" i="1"/>
  <c r="G139" i="1"/>
  <c r="G131" i="1"/>
  <c r="G123" i="1"/>
  <c r="G115" i="1"/>
  <c r="G394" i="1"/>
  <c r="G386" i="1"/>
  <c r="G378" i="1"/>
  <c r="G370" i="1"/>
  <c r="G362" i="1"/>
  <c r="G354" i="1"/>
  <c r="G346" i="1"/>
  <c r="G338" i="1"/>
  <c r="G330" i="1"/>
  <c r="G322" i="1"/>
  <c r="G314" i="1"/>
  <c r="G306" i="1"/>
  <c r="G298" i="1"/>
  <c r="G290" i="1"/>
  <c r="G282" i="1"/>
  <c r="G274" i="1"/>
  <c r="G266" i="1"/>
  <c r="G258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22" i="1"/>
  <c r="G114" i="1"/>
  <c r="G393" i="1"/>
  <c r="G385" i="1"/>
  <c r="G377" i="1"/>
  <c r="G369" i="1"/>
  <c r="G361" i="1"/>
  <c r="G353" i="1"/>
  <c r="G345" i="1"/>
  <c r="G337" i="1"/>
  <c r="G329" i="1"/>
  <c r="G321" i="1"/>
  <c r="G313" i="1"/>
  <c r="G305" i="1"/>
  <c r="G297" i="1"/>
  <c r="G289" i="1"/>
  <c r="G281" i="1"/>
  <c r="G273" i="1"/>
  <c r="G265" i="1"/>
  <c r="G257" i="1"/>
  <c r="G249" i="1"/>
  <c r="G241" i="1"/>
  <c r="G233" i="1"/>
  <c r="G225" i="1"/>
  <c r="G217" i="1"/>
  <c r="G209" i="1"/>
  <c r="G201" i="1"/>
  <c r="G193" i="1"/>
  <c r="G185" i="1"/>
  <c r="G177" i="1"/>
  <c r="G169" i="1"/>
  <c r="G161" i="1"/>
  <c r="G153" i="1"/>
  <c r="G145" i="1"/>
  <c r="G372" i="1"/>
  <c r="G340" i="1"/>
  <c r="G308" i="1"/>
  <c r="G276" i="1"/>
  <c r="G244" i="1"/>
  <c r="G212" i="1"/>
  <c r="G180" i="1"/>
  <c r="G148" i="1"/>
  <c r="G128" i="1"/>
  <c r="G116" i="1"/>
  <c r="G106" i="1"/>
  <c r="G98" i="1"/>
  <c r="G90" i="1"/>
  <c r="G82" i="1"/>
  <c r="G74" i="1"/>
  <c r="G66" i="1"/>
  <c r="G58" i="1"/>
  <c r="G42" i="1"/>
  <c r="G34" i="1"/>
  <c r="G18" i="1"/>
  <c r="G10" i="1"/>
  <c r="G2" i="1"/>
  <c r="I2" i="1" s="1"/>
  <c r="G368" i="1"/>
  <c r="G336" i="1"/>
  <c r="G304" i="1"/>
  <c r="G272" i="1"/>
  <c r="G240" i="1"/>
  <c r="G208" i="1"/>
  <c r="G176" i="1"/>
  <c r="G144" i="1"/>
  <c r="G126" i="1"/>
  <c r="G113" i="1"/>
  <c r="G105" i="1"/>
  <c r="G97" i="1"/>
  <c r="G89" i="1"/>
  <c r="G81" i="1"/>
  <c r="G73" i="1"/>
  <c r="G65" i="1"/>
  <c r="G41" i="1"/>
  <c r="G33" i="1"/>
  <c r="G17" i="1"/>
  <c r="G9" i="1"/>
  <c r="G396" i="1"/>
  <c r="G364" i="1"/>
  <c r="G332" i="1"/>
  <c r="G300" i="1"/>
  <c r="G268" i="1"/>
  <c r="G236" i="1"/>
  <c r="G204" i="1"/>
  <c r="G172" i="1"/>
  <c r="G140" i="1"/>
  <c r="G125" i="1"/>
  <c r="G112" i="1"/>
  <c r="G104" i="1"/>
  <c r="G96" i="1"/>
  <c r="G88" i="1"/>
  <c r="G80" i="1"/>
  <c r="G72" i="1"/>
  <c r="G64" i="1"/>
  <c r="G40" i="1"/>
  <c r="G32" i="1"/>
  <c r="G16" i="1"/>
  <c r="G8" i="1"/>
  <c r="G392" i="1"/>
  <c r="G360" i="1"/>
  <c r="G328" i="1"/>
  <c r="G296" i="1"/>
  <c r="G264" i="1"/>
  <c r="G232" i="1"/>
  <c r="G200" i="1"/>
  <c r="G168" i="1"/>
  <c r="G137" i="1"/>
  <c r="G124" i="1"/>
  <c r="G111" i="1"/>
  <c r="G103" i="1"/>
  <c r="G95" i="1"/>
  <c r="G87" i="1"/>
  <c r="G79" i="1"/>
  <c r="G71" i="1"/>
  <c r="G63" i="1"/>
  <c r="G39" i="1"/>
  <c r="G31" i="1"/>
  <c r="G15" i="1"/>
  <c r="G7" i="1"/>
  <c r="G388" i="1"/>
  <c r="G356" i="1"/>
  <c r="G324" i="1"/>
  <c r="G292" i="1"/>
  <c r="G260" i="1"/>
  <c r="G228" i="1"/>
  <c r="G196" i="1"/>
  <c r="G164" i="1"/>
  <c r="G136" i="1"/>
  <c r="G121" i="1"/>
  <c r="G110" i="1"/>
  <c r="G102" i="1"/>
  <c r="G94" i="1"/>
  <c r="G86" i="1"/>
  <c r="G78" i="1"/>
  <c r="G70" i="1"/>
  <c r="G62" i="1"/>
  <c r="G46" i="1"/>
  <c r="G38" i="1"/>
  <c r="G30" i="1"/>
  <c r="G14" i="1"/>
  <c r="G6" i="1"/>
  <c r="G384" i="1"/>
  <c r="G352" i="1"/>
  <c r="G320" i="1"/>
  <c r="G288" i="1"/>
  <c r="G256" i="1"/>
  <c r="G224" i="1"/>
  <c r="G192" i="1"/>
  <c r="G160" i="1"/>
  <c r="G133" i="1"/>
  <c r="G120" i="1"/>
  <c r="G109" i="1"/>
  <c r="G101" i="1"/>
  <c r="G93" i="1"/>
  <c r="G85" i="1"/>
  <c r="G77" i="1"/>
  <c r="G69" i="1"/>
  <c r="G61" i="1"/>
  <c r="G45" i="1"/>
  <c r="G37" i="1"/>
  <c r="G13" i="1"/>
  <c r="G5" i="1"/>
  <c r="G380" i="1"/>
  <c r="G348" i="1"/>
  <c r="G316" i="1"/>
  <c r="G284" i="1"/>
  <c r="G252" i="1"/>
  <c r="G220" i="1"/>
  <c r="G188" i="1"/>
  <c r="G156" i="1"/>
  <c r="G132" i="1"/>
  <c r="G118" i="1"/>
  <c r="G108" i="1"/>
  <c r="G100" i="1"/>
  <c r="G92" i="1"/>
  <c r="G84" i="1"/>
  <c r="G76" i="1"/>
  <c r="G68" i="1"/>
  <c r="G60" i="1"/>
  <c r="G44" i="1"/>
  <c r="G36" i="1"/>
  <c r="G12" i="1"/>
  <c r="G4" i="1"/>
  <c r="G376" i="1"/>
  <c r="G344" i="1"/>
  <c r="G312" i="1"/>
  <c r="G280" i="1"/>
  <c r="G248" i="1"/>
  <c r="G216" i="1"/>
  <c r="G184" i="1"/>
  <c r="G152" i="1"/>
  <c r="G129" i="1"/>
  <c r="G117" i="1"/>
  <c r="G107" i="1"/>
  <c r="G99" i="1"/>
  <c r="G91" i="1"/>
  <c r="G83" i="1"/>
  <c r="G75" i="1"/>
  <c r="G67" i="1"/>
  <c r="G59" i="1"/>
  <c r="G43" i="1"/>
  <c r="G35" i="1"/>
  <c r="G11" i="1"/>
  <c r="G3" i="1"/>
  <c r="H51" i="1" l="1"/>
  <c r="J51" i="1" s="1"/>
  <c r="H21" i="1"/>
  <c r="J21" i="1" s="1"/>
  <c r="H28" i="1"/>
  <c r="J28" i="1" s="1"/>
  <c r="H49" i="1"/>
  <c r="J49" i="1" s="1"/>
  <c r="H52" i="1"/>
  <c r="J52" i="1" s="1"/>
  <c r="H53" i="1"/>
  <c r="J53" i="1" s="1"/>
  <c r="H26" i="1"/>
  <c r="J26" i="1" s="1"/>
  <c r="H25" i="1"/>
  <c r="J25" i="1" s="1"/>
  <c r="H56" i="1"/>
  <c r="J56" i="1" s="1"/>
  <c r="H23" i="1"/>
  <c r="J23" i="1" s="1"/>
  <c r="H22" i="1"/>
  <c r="J22" i="1" s="1"/>
  <c r="H2" i="1"/>
  <c r="H50" i="1"/>
  <c r="J50" i="1" s="1"/>
  <c r="H55" i="1"/>
  <c r="J55" i="1" s="1"/>
  <c r="H93" i="1"/>
  <c r="J93" i="1" s="1"/>
  <c r="I93" i="1"/>
  <c r="H94" i="1"/>
  <c r="I94" i="1"/>
  <c r="H95" i="1"/>
  <c r="J95" i="1" s="1"/>
  <c r="I95" i="1"/>
  <c r="H96" i="1"/>
  <c r="I96" i="1"/>
  <c r="H97" i="1"/>
  <c r="J97" i="1" s="1"/>
  <c r="I97" i="1"/>
  <c r="H98" i="1"/>
  <c r="I98" i="1"/>
  <c r="H241" i="1"/>
  <c r="J241" i="1" s="1"/>
  <c r="I241" i="1"/>
  <c r="H146" i="1"/>
  <c r="I146" i="1"/>
  <c r="H338" i="1"/>
  <c r="J338" i="1" s="1"/>
  <c r="I338" i="1"/>
  <c r="H179" i="1"/>
  <c r="I179" i="1"/>
  <c r="H371" i="1"/>
  <c r="J371" i="1" s="1"/>
  <c r="I371" i="1"/>
  <c r="H173" i="1"/>
  <c r="I173" i="1"/>
  <c r="H237" i="1"/>
  <c r="J237" i="1" s="1"/>
  <c r="I237" i="1"/>
  <c r="H301" i="1"/>
  <c r="I301" i="1"/>
  <c r="H166" i="1"/>
  <c r="J166" i="1" s="1"/>
  <c r="I166" i="1"/>
  <c r="H294" i="1"/>
  <c r="I294" i="1"/>
  <c r="H358" i="1"/>
  <c r="J358" i="1" s="1"/>
  <c r="I358" i="1"/>
  <c r="H143" i="1"/>
  <c r="I143" i="1"/>
  <c r="H207" i="1"/>
  <c r="J207" i="1" s="1"/>
  <c r="I207" i="1"/>
  <c r="H271" i="1"/>
  <c r="I271" i="1"/>
  <c r="H335" i="1"/>
  <c r="J335" i="1" s="1"/>
  <c r="I335" i="1"/>
  <c r="H35" i="1"/>
  <c r="I35" i="1"/>
  <c r="H99" i="1"/>
  <c r="J99" i="1" s="1"/>
  <c r="I99" i="1"/>
  <c r="H280" i="1"/>
  <c r="I280" i="1"/>
  <c r="H36" i="1"/>
  <c r="J36" i="1" s="1"/>
  <c r="I36" i="1"/>
  <c r="H100" i="1"/>
  <c r="I100" i="1"/>
  <c r="H284" i="1"/>
  <c r="J284" i="1" s="1"/>
  <c r="I284" i="1"/>
  <c r="H37" i="1"/>
  <c r="I37" i="1"/>
  <c r="H101" i="1"/>
  <c r="J101" i="1" s="1"/>
  <c r="I101" i="1"/>
  <c r="H288" i="1"/>
  <c r="I288" i="1"/>
  <c r="H38" i="1"/>
  <c r="J38" i="1" s="1"/>
  <c r="I38" i="1"/>
  <c r="H102" i="1"/>
  <c r="I102" i="1"/>
  <c r="H292" i="1"/>
  <c r="J292" i="1" s="1"/>
  <c r="I292" i="1"/>
  <c r="H39" i="1"/>
  <c r="I39" i="1"/>
  <c r="H103" i="1"/>
  <c r="J103" i="1" s="1"/>
  <c r="I103" i="1"/>
  <c r="H296" i="1"/>
  <c r="I296" i="1"/>
  <c r="H40" i="1"/>
  <c r="J40" i="1" s="1"/>
  <c r="I40" i="1"/>
  <c r="H104" i="1"/>
  <c r="I104" i="1"/>
  <c r="H300" i="1"/>
  <c r="J300" i="1" s="1"/>
  <c r="I300" i="1"/>
  <c r="H41" i="1"/>
  <c r="I41" i="1"/>
  <c r="H105" i="1"/>
  <c r="J105" i="1" s="1"/>
  <c r="I105" i="1"/>
  <c r="H304" i="1"/>
  <c r="I304" i="1"/>
  <c r="H42" i="1"/>
  <c r="J42" i="1" s="1"/>
  <c r="I42" i="1"/>
  <c r="H106" i="1"/>
  <c r="I106" i="1"/>
  <c r="H308" i="1"/>
  <c r="J308" i="1" s="1"/>
  <c r="I308" i="1"/>
  <c r="H185" i="1"/>
  <c r="J185" i="1" s="1"/>
  <c r="I185" i="1"/>
  <c r="H249" i="1"/>
  <c r="J249" i="1" s="1"/>
  <c r="I249" i="1"/>
  <c r="H313" i="1"/>
  <c r="I313" i="1"/>
  <c r="H377" i="1"/>
  <c r="J377" i="1" s="1"/>
  <c r="I377" i="1"/>
  <c r="H154" i="1"/>
  <c r="J154" i="1" s="1"/>
  <c r="I154" i="1"/>
  <c r="H218" i="1"/>
  <c r="J218" i="1" s="1"/>
  <c r="I218" i="1"/>
  <c r="H282" i="1"/>
  <c r="I282" i="1"/>
  <c r="H346" i="1"/>
  <c r="J346" i="1" s="1"/>
  <c r="I346" i="1"/>
  <c r="H123" i="1"/>
  <c r="J123" i="1" s="1"/>
  <c r="I123" i="1"/>
  <c r="H187" i="1"/>
  <c r="J187" i="1" s="1"/>
  <c r="I187" i="1"/>
  <c r="H251" i="1"/>
  <c r="I251" i="1"/>
  <c r="H315" i="1"/>
  <c r="J315" i="1" s="1"/>
  <c r="I315" i="1"/>
  <c r="H379" i="1"/>
  <c r="J379" i="1" s="1"/>
  <c r="I379" i="1"/>
  <c r="H181" i="1"/>
  <c r="J181" i="1" s="1"/>
  <c r="I181" i="1"/>
  <c r="H245" i="1"/>
  <c r="I245" i="1"/>
  <c r="H309" i="1"/>
  <c r="J309" i="1" s="1"/>
  <c r="I309" i="1"/>
  <c r="H373" i="1"/>
  <c r="J373" i="1" s="1"/>
  <c r="I373" i="1"/>
  <c r="H174" i="1"/>
  <c r="J174" i="1" s="1"/>
  <c r="I174" i="1"/>
  <c r="H238" i="1"/>
  <c r="I238" i="1"/>
  <c r="H302" i="1"/>
  <c r="J302" i="1" s="1"/>
  <c r="I302" i="1"/>
  <c r="H366" i="1"/>
  <c r="J366" i="1" s="1"/>
  <c r="I366" i="1"/>
  <c r="H151" i="1"/>
  <c r="J151" i="1" s="1"/>
  <c r="I151" i="1"/>
  <c r="H215" i="1"/>
  <c r="I215" i="1"/>
  <c r="H279" i="1"/>
  <c r="J279" i="1" s="1"/>
  <c r="I279" i="1"/>
  <c r="H343" i="1"/>
  <c r="J343" i="1" s="1"/>
  <c r="I343" i="1"/>
  <c r="H252" i="1"/>
  <c r="J252" i="1" s="1"/>
  <c r="I252" i="1"/>
  <c r="H30" i="1"/>
  <c r="I30" i="1"/>
  <c r="H31" i="1"/>
  <c r="J31" i="1" s="1"/>
  <c r="I31" i="1"/>
  <c r="H264" i="1"/>
  <c r="J264" i="1" s="1"/>
  <c r="I264" i="1"/>
  <c r="H33" i="1"/>
  <c r="J33" i="1" s="1"/>
  <c r="I33" i="1"/>
  <c r="H34" i="1"/>
  <c r="I34" i="1"/>
  <c r="H177" i="1"/>
  <c r="J177" i="1" s="1"/>
  <c r="I177" i="1"/>
  <c r="H369" i="1"/>
  <c r="J369" i="1" s="1"/>
  <c r="I369" i="1"/>
  <c r="H274" i="1"/>
  <c r="J274" i="1" s="1"/>
  <c r="I274" i="1"/>
  <c r="H243" i="1"/>
  <c r="I243" i="1"/>
  <c r="H230" i="1"/>
  <c r="J230" i="1" s="1"/>
  <c r="I230" i="1"/>
  <c r="H107" i="1"/>
  <c r="J107" i="1" s="1"/>
  <c r="I107" i="1"/>
  <c r="H44" i="1"/>
  <c r="J44" i="1" s="1"/>
  <c r="I44" i="1"/>
  <c r="H316" i="1"/>
  <c r="I316" i="1"/>
  <c r="H109" i="1"/>
  <c r="J109" i="1" s="1"/>
  <c r="I109" i="1"/>
  <c r="H46" i="1"/>
  <c r="J46" i="1" s="1"/>
  <c r="I46" i="1"/>
  <c r="H324" i="1"/>
  <c r="J324" i="1" s="1"/>
  <c r="I324" i="1"/>
  <c r="H111" i="1"/>
  <c r="I111" i="1"/>
  <c r="H112" i="1"/>
  <c r="J112" i="1" s="1"/>
  <c r="I112" i="1"/>
  <c r="H113" i="1"/>
  <c r="J113" i="1" s="1"/>
  <c r="I113" i="1"/>
  <c r="H336" i="1"/>
  <c r="J336" i="1" s="1"/>
  <c r="I336" i="1"/>
  <c r="H116" i="1"/>
  <c r="I116" i="1"/>
  <c r="H340" i="1"/>
  <c r="J340" i="1" s="1"/>
  <c r="I340" i="1"/>
  <c r="H193" i="1"/>
  <c r="J193" i="1" s="1"/>
  <c r="I193" i="1"/>
  <c r="H257" i="1"/>
  <c r="J257" i="1" s="1"/>
  <c r="I257" i="1"/>
  <c r="H321" i="1"/>
  <c r="I321" i="1"/>
  <c r="H385" i="1"/>
  <c r="J385" i="1" s="1"/>
  <c r="I385" i="1"/>
  <c r="H162" i="1"/>
  <c r="J162" i="1" s="1"/>
  <c r="I162" i="1"/>
  <c r="H226" i="1"/>
  <c r="J226" i="1" s="1"/>
  <c r="I226" i="1"/>
  <c r="H290" i="1"/>
  <c r="I290" i="1"/>
  <c r="H354" i="1"/>
  <c r="J354" i="1" s="1"/>
  <c r="I354" i="1"/>
  <c r="H131" i="1"/>
  <c r="J131" i="1" s="1"/>
  <c r="I131" i="1"/>
  <c r="H195" i="1"/>
  <c r="J195" i="1" s="1"/>
  <c r="I195" i="1"/>
  <c r="H259" i="1"/>
  <c r="I259" i="1"/>
  <c r="H323" i="1"/>
  <c r="J323" i="1" s="1"/>
  <c r="I323" i="1"/>
  <c r="H387" i="1"/>
  <c r="J387" i="1" s="1"/>
  <c r="I387" i="1"/>
  <c r="H189" i="1"/>
  <c r="J189" i="1" s="1"/>
  <c r="I189" i="1"/>
  <c r="H253" i="1"/>
  <c r="I253" i="1"/>
  <c r="H317" i="1"/>
  <c r="J317" i="1" s="1"/>
  <c r="I317" i="1"/>
  <c r="H381" i="1"/>
  <c r="J381" i="1" s="1"/>
  <c r="I381" i="1"/>
  <c r="H182" i="1"/>
  <c r="J182" i="1" s="1"/>
  <c r="I182" i="1"/>
  <c r="H246" i="1"/>
  <c r="I246" i="1"/>
  <c r="H310" i="1"/>
  <c r="J310" i="1" s="1"/>
  <c r="I310" i="1"/>
  <c r="H374" i="1"/>
  <c r="J374" i="1" s="1"/>
  <c r="I374" i="1"/>
  <c r="H159" i="1"/>
  <c r="J159" i="1" s="1"/>
  <c r="I159" i="1"/>
  <c r="H223" i="1"/>
  <c r="I223" i="1"/>
  <c r="H287" i="1"/>
  <c r="J287" i="1" s="1"/>
  <c r="I287" i="1"/>
  <c r="H351" i="1"/>
  <c r="J351" i="1" s="1"/>
  <c r="I351" i="1"/>
  <c r="H248" i="1"/>
  <c r="J248" i="1" s="1"/>
  <c r="I248" i="1"/>
  <c r="H256" i="1"/>
  <c r="I256" i="1"/>
  <c r="H260" i="1"/>
  <c r="J260" i="1" s="1"/>
  <c r="I260" i="1"/>
  <c r="H32" i="1"/>
  <c r="J32" i="1" s="1"/>
  <c r="I32" i="1"/>
  <c r="H268" i="1"/>
  <c r="J268" i="1" s="1"/>
  <c r="I268" i="1"/>
  <c r="H272" i="1"/>
  <c r="I272" i="1"/>
  <c r="H276" i="1"/>
  <c r="J276" i="1" s="1"/>
  <c r="I276" i="1"/>
  <c r="H305" i="1"/>
  <c r="J305" i="1" s="1"/>
  <c r="I305" i="1"/>
  <c r="H210" i="1"/>
  <c r="J210" i="1" s="1"/>
  <c r="I210" i="1"/>
  <c r="H115" i="1"/>
  <c r="I115" i="1"/>
  <c r="H307" i="1"/>
  <c r="J307" i="1" s="1"/>
  <c r="I307" i="1"/>
  <c r="H365" i="1"/>
  <c r="J365" i="1" s="1"/>
  <c r="I365" i="1"/>
  <c r="H43" i="1"/>
  <c r="J43" i="1" s="1"/>
  <c r="I43" i="1"/>
  <c r="H312" i="1"/>
  <c r="I312" i="1"/>
  <c r="H108" i="1"/>
  <c r="J108" i="1" s="1"/>
  <c r="I108" i="1"/>
  <c r="H45" i="1"/>
  <c r="J45" i="1" s="1"/>
  <c r="I45" i="1"/>
  <c r="H320" i="1"/>
  <c r="J320" i="1" s="1"/>
  <c r="I320" i="1"/>
  <c r="H110" i="1"/>
  <c r="I110" i="1"/>
  <c r="H328" i="1"/>
  <c r="J328" i="1" s="1"/>
  <c r="I328" i="1"/>
  <c r="H332" i="1"/>
  <c r="J332" i="1" s="1"/>
  <c r="I332" i="1"/>
  <c r="H117" i="1"/>
  <c r="J117" i="1" s="1"/>
  <c r="I117" i="1"/>
  <c r="H344" i="1"/>
  <c r="I344" i="1"/>
  <c r="H118" i="1"/>
  <c r="J118" i="1" s="1"/>
  <c r="I118" i="1"/>
  <c r="H348" i="1"/>
  <c r="J348" i="1" s="1"/>
  <c r="I348" i="1"/>
  <c r="H120" i="1"/>
  <c r="J120" i="1" s="1"/>
  <c r="I120" i="1"/>
  <c r="H352" i="1"/>
  <c r="I352" i="1"/>
  <c r="H121" i="1"/>
  <c r="J121" i="1" s="1"/>
  <c r="I121" i="1"/>
  <c r="H356" i="1"/>
  <c r="J356" i="1" s="1"/>
  <c r="I356" i="1"/>
  <c r="H124" i="1"/>
  <c r="J124" i="1" s="1"/>
  <c r="I124" i="1"/>
  <c r="H360" i="1"/>
  <c r="I360" i="1"/>
  <c r="H125" i="1"/>
  <c r="J125" i="1" s="1"/>
  <c r="I125" i="1"/>
  <c r="H364" i="1"/>
  <c r="J364" i="1" s="1"/>
  <c r="I364" i="1"/>
  <c r="H126" i="1"/>
  <c r="J126" i="1" s="1"/>
  <c r="I126" i="1"/>
  <c r="H368" i="1"/>
  <c r="I368" i="1"/>
  <c r="H58" i="1"/>
  <c r="J58" i="1" s="1"/>
  <c r="I58" i="1"/>
  <c r="H128" i="1"/>
  <c r="J128" i="1" s="1"/>
  <c r="I128" i="1"/>
  <c r="H372" i="1"/>
  <c r="J372" i="1" s="1"/>
  <c r="I372" i="1"/>
  <c r="H201" i="1"/>
  <c r="I201" i="1"/>
  <c r="H265" i="1"/>
  <c r="J265" i="1" s="1"/>
  <c r="I265" i="1"/>
  <c r="H329" i="1"/>
  <c r="J329" i="1" s="1"/>
  <c r="I329" i="1"/>
  <c r="H393" i="1"/>
  <c r="J393" i="1" s="1"/>
  <c r="I393" i="1"/>
  <c r="H170" i="1"/>
  <c r="I170" i="1"/>
  <c r="H234" i="1"/>
  <c r="J234" i="1" s="1"/>
  <c r="I234" i="1"/>
  <c r="H298" i="1"/>
  <c r="J298" i="1" s="1"/>
  <c r="I298" i="1"/>
  <c r="H362" i="1"/>
  <c r="J362" i="1" s="1"/>
  <c r="I362" i="1"/>
  <c r="H139" i="1"/>
  <c r="I139" i="1"/>
  <c r="H203" i="1"/>
  <c r="J203" i="1" s="1"/>
  <c r="I203" i="1"/>
  <c r="H267" i="1"/>
  <c r="J267" i="1" s="1"/>
  <c r="I267" i="1"/>
  <c r="H331" i="1"/>
  <c r="J331" i="1" s="1"/>
  <c r="I331" i="1"/>
  <c r="H395" i="1"/>
  <c r="I395" i="1"/>
  <c r="H197" i="1"/>
  <c r="J197" i="1" s="1"/>
  <c r="I197" i="1"/>
  <c r="H261" i="1"/>
  <c r="J261" i="1" s="1"/>
  <c r="I261" i="1"/>
  <c r="H325" i="1"/>
  <c r="J325" i="1" s="1"/>
  <c r="I325" i="1"/>
  <c r="H389" i="1"/>
  <c r="I389" i="1"/>
  <c r="H190" i="1"/>
  <c r="J190" i="1" s="1"/>
  <c r="I190" i="1"/>
  <c r="H254" i="1"/>
  <c r="J254" i="1" s="1"/>
  <c r="I254" i="1"/>
  <c r="H318" i="1"/>
  <c r="J318" i="1" s="1"/>
  <c r="I318" i="1"/>
  <c r="H382" i="1"/>
  <c r="I382" i="1"/>
  <c r="H167" i="1"/>
  <c r="J167" i="1" s="1"/>
  <c r="I167" i="1"/>
  <c r="H231" i="1"/>
  <c r="J231" i="1" s="1"/>
  <c r="I231" i="1"/>
  <c r="H295" i="1"/>
  <c r="J295" i="1" s="1"/>
  <c r="I295" i="1"/>
  <c r="H359" i="1"/>
  <c r="I359" i="1"/>
  <c r="H376" i="1"/>
  <c r="J376" i="1" s="1"/>
  <c r="I376" i="1"/>
  <c r="H380" i="1"/>
  <c r="J380" i="1" s="1"/>
  <c r="I380" i="1"/>
  <c r="H384" i="1"/>
  <c r="J384" i="1" s="1"/>
  <c r="I384" i="1"/>
  <c r="H388" i="1"/>
  <c r="I388" i="1"/>
  <c r="H392" i="1"/>
  <c r="J392" i="1" s="1"/>
  <c r="I392" i="1"/>
  <c r="H396" i="1"/>
  <c r="J396" i="1" s="1"/>
  <c r="I396" i="1"/>
  <c r="J2" i="1"/>
  <c r="H145" i="1"/>
  <c r="I145" i="1"/>
  <c r="H337" i="1"/>
  <c r="I337" i="1"/>
  <c r="H242" i="1"/>
  <c r="I242" i="1"/>
  <c r="H147" i="1"/>
  <c r="I147" i="1"/>
  <c r="H141" i="1"/>
  <c r="I141" i="1"/>
  <c r="H333" i="1"/>
  <c r="I333" i="1"/>
  <c r="H262" i="1"/>
  <c r="I262" i="1"/>
  <c r="H303" i="1"/>
  <c r="I303" i="1"/>
  <c r="H67" i="1"/>
  <c r="I67" i="1"/>
  <c r="H4" i="1"/>
  <c r="I4" i="1"/>
  <c r="H68" i="1"/>
  <c r="I68" i="1"/>
  <c r="H156" i="1"/>
  <c r="I156" i="1"/>
  <c r="H5" i="1"/>
  <c r="I5" i="1"/>
  <c r="H69" i="1"/>
  <c r="I69" i="1"/>
  <c r="H160" i="1"/>
  <c r="I160" i="1"/>
  <c r="H6" i="1"/>
  <c r="I6" i="1"/>
  <c r="H70" i="1"/>
  <c r="I70" i="1"/>
  <c r="H164" i="1"/>
  <c r="I164" i="1"/>
  <c r="H7" i="1"/>
  <c r="I7" i="1"/>
  <c r="H71" i="1"/>
  <c r="I71" i="1"/>
  <c r="H168" i="1"/>
  <c r="I168" i="1"/>
  <c r="H8" i="1"/>
  <c r="I8" i="1"/>
  <c r="H72" i="1"/>
  <c r="I72" i="1"/>
  <c r="H172" i="1"/>
  <c r="I172" i="1"/>
  <c r="H9" i="1"/>
  <c r="I9" i="1"/>
  <c r="H73" i="1"/>
  <c r="I73" i="1"/>
  <c r="H176" i="1"/>
  <c r="I176" i="1"/>
  <c r="H10" i="1"/>
  <c r="I10" i="1"/>
  <c r="H74" i="1"/>
  <c r="I74" i="1"/>
  <c r="H180" i="1"/>
  <c r="I180" i="1"/>
  <c r="H153" i="1"/>
  <c r="I153" i="1"/>
  <c r="H217" i="1"/>
  <c r="I217" i="1"/>
  <c r="H281" i="1"/>
  <c r="I281" i="1"/>
  <c r="H345" i="1"/>
  <c r="I345" i="1"/>
  <c r="H122" i="1"/>
  <c r="I122" i="1"/>
  <c r="H186" i="1"/>
  <c r="I186" i="1"/>
  <c r="H250" i="1"/>
  <c r="I250" i="1"/>
  <c r="H314" i="1"/>
  <c r="I314" i="1"/>
  <c r="H378" i="1"/>
  <c r="I378" i="1"/>
  <c r="H155" i="1"/>
  <c r="I155" i="1"/>
  <c r="H219" i="1"/>
  <c r="I219" i="1"/>
  <c r="H283" i="1"/>
  <c r="I283" i="1"/>
  <c r="H347" i="1"/>
  <c r="I347" i="1"/>
  <c r="H149" i="1"/>
  <c r="I149" i="1"/>
  <c r="H213" i="1"/>
  <c r="I213" i="1"/>
  <c r="H277" i="1"/>
  <c r="I277" i="1"/>
  <c r="H341" i="1"/>
  <c r="I341" i="1"/>
  <c r="H142" i="1"/>
  <c r="I142" i="1"/>
  <c r="H206" i="1"/>
  <c r="I206" i="1"/>
  <c r="H270" i="1"/>
  <c r="I270" i="1"/>
  <c r="H334" i="1"/>
  <c r="I334" i="1"/>
  <c r="H119" i="1"/>
  <c r="I119" i="1"/>
  <c r="H183" i="1"/>
  <c r="I183" i="1"/>
  <c r="H247" i="1"/>
  <c r="I247" i="1"/>
  <c r="H311" i="1"/>
  <c r="I311" i="1"/>
  <c r="H375" i="1"/>
  <c r="I375" i="1"/>
  <c r="H91" i="1"/>
  <c r="I91" i="1"/>
  <c r="H59" i="1"/>
  <c r="I59" i="1"/>
  <c r="H60" i="1"/>
  <c r="I60" i="1"/>
  <c r="H61" i="1"/>
  <c r="I61" i="1"/>
  <c r="H62" i="1"/>
  <c r="I62" i="1"/>
  <c r="H137" i="1"/>
  <c r="I137" i="1"/>
  <c r="H140" i="1"/>
  <c r="I140" i="1"/>
  <c r="H144" i="1"/>
  <c r="I144" i="1"/>
  <c r="H148" i="1"/>
  <c r="I148" i="1"/>
  <c r="H209" i="1"/>
  <c r="I209" i="1"/>
  <c r="H114" i="1"/>
  <c r="I114" i="1"/>
  <c r="H306" i="1"/>
  <c r="I306" i="1"/>
  <c r="H211" i="1"/>
  <c r="I211" i="1"/>
  <c r="H205" i="1"/>
  <c r="I205" i="1"/>
  <c r="H134" i="1"/>
  <c r="I134" i="1"/>
  <c r="H326" i="1"/>
  <c r="I326" i="1"/>
  <c r="H239" i="1"/>
  <c r="I239" i="1"/>
  <c r="H3" i="1"/>
  <c r="I3" i="1"/>
  <c r="H11" i="1"/>
  <c r="I11" i="1"/>
  <c r="H184" i="1"/>
  <c r="I184" i="1"/>
  <c r="H76" i="1"/>
  <c r="I76" i="1"/>
  <c r="H13" i="1"/>
  <c r="I13" i="1"/>
  <c r="H192" i="1"/>
  <c r="I192" i="1"/>
  <c r="H14" i="1"/>
  <c r="I14" i="1"/>
  <c r="H78" i="1"/>
  <c r="I78" i="1"/>
  <c r="H196" i="1"/>
  <c r="I196" i="1"/>
  <c r="H15" i="1"/>
  <c r="I15" i="1"/>
  <c r="H79" i="1"/>
  <c r="I79" i="1"/>
  <c r="H200" i="1"/>
  <c r="I200" i="1"/>
  <c r="H16" i="1"/>
  <c r="I16" i="1"/>
  <c r="H80" i="1"/>
  <c r="I80" i="1"/>
  <c r="H204" i="1"/>
  <c r="I204" i="1"/>
  <c r="H17" i="1"/>
  <c r="J17" i="1" s="1"/>
  <c r="I17" i="1"/>
  <c r="H81" i="1"/>
  <c r="I81" i="1"/>
  <c r="H208" i="1"/>
  <c r="I208" i="1"/>
  <c r="H18" i="1"/>
  <c r="I18" i="1"/>
  <c r="H82" i="1"/>
  <c r="J82" i="1" s="1"/>
  <c r="I82" i="1"/>
  <c r="H212" i="1"/>
  <c r="I212" i="1"/>
  <c r="H161" i="1"/>
  <c r="I161" i="1"/>
  <c r="H225" i="1"/>
  <c r="I225" i="1"/>
  <c r="H289" i="1"/>
  <c r="J289" i="1" s="1"/>
  <c r="I289" i="1"/>
  <c r="H353" i="1"/>
  <c r="I353" i="1"/>
  <c r="H130" i="1"/>
  <c r="I130" i="1"/>
  <c r="H194" i="1"/>
  <c r="I194" i="1"/>
  <c r="H258" i="1"/>
  <c r="J258" i="1" s="1"/>
  <c r="I258" i="1"/>
  <c r="H322" i="1"/>
  <c r="I322" i="1"/>
  <c r="H386" i="1"/>
  <c r="I386" i="1"/>
  <c r="H163" i="1"/>
  <c r="I163" i="1"/>
  <c r="H227" i="1"/>
  <c r="J227" i="1" s="1"/>
  <c r="I227" i="1"/>
  <c r="H291" i="1"/>
  <c r="I291" i="1"/>
  <c r="H355" i="1"/>
  <c r="I355" i="1"/>
  <c r="H157" i="1"/>
  <c r="I157" i="1"/>
  <c r="H221" i="1"/>
  <c r="J221" i="1" s="1"/>
  <c r="I221" i="1"/>
  <c r="H285" i="1"/>
  <c r="I285" i="1"/>
  <c r="H349" i="1"/>
  <c r="I349" i="1"/>
  <c r="H150" i="1"/>
  <c r="I150" i="1"/>
  <c r="H214" i="1"/>
  <c r="J214" i="1" s="1"/>
  <c r="I214" i="1"/>
  <c r="H278" i="1"/>
  <c r="I278" i="1"/>
  <c r="H342" i="1"/>
  <c r="I342" i="1"/>
  <c r="H127" i="1"/>
  <c r="I127" i="1"/>
  <c r="H191" i="1"/>
  <c r="J191" i="1" s="1"/>
  <c r="I191" i="1"/>
  <c r="H255" i="1"/>
  <c r="I255" i="1"/>
  <c r="H319" i="1"/>
  <c r="I319" i="1"/>
  <c r="H383" i="1"/>
  <c r="I383" i="1"/>
  <c r="H92" i="1"/>
  <c r="J92" i="1" s="1"/>
  <c r="I92" i="1"/>
  <c r="H129" i="1"/>
  <c r="I129" i="1"/>
  <c r="H132" i="1"/>
  <c r="I132" i="1"/>
  <c r="H133" i="1"/>
  <c r="I133" i="1"/>
  <c r="H136" i="1"/>
  <c r="J136" i="1" s="1"/>
  <c r="I136" i="1"/>
  <c r="H63" i="1"/>
  <c r="I63" i="1"/>
  <c r="H64" i="1"/>
  <c r="I64" i="1"/>
  <c r="H65" i="1"/>
  <c r="I65" i="1"/>
  <c r="H66" i="1"/>
  <c r="J66" i="1" s="1"/>
  <c r="I66" i="1"/>
  <c r="H273" i="1"/>
  <c r="I273" i="1"/>
  <c r="H178" i="1"/>
  <c r="I178" i="1"/>
  <c r="H370" i="1"/>
  <c r="I370" i="1"/>
  <c r="H275" i="1"/>
  <c r="J275" i="1" s="1"/>
  <c r="I275" i="1"/>
  <c r="H339" i="1"/>
  <c r="I339" i="1"/>
  <c r="H269" i="1"/>
  <c r="I269" i="1"/>
  <c r="H198" i="1"/>
  <c r="I198" i="1"/>
  <c r="H390" i="1"/>
  <c r="J390" i="1" s="1"/>
  <c r="I390" i="1"/>
  <c r="H175" i="1"/>
  <c r="I175" i="1"/>
  <c r="H367" i="1"/>
  <c r="I367" i="1"/>
  <c r="H152" i="1"/>
  <c r="I152" i="1"/>
  <c r="H75" i="1"/>
  <c r="J75" i="1" s="1"/>
  <c r="I75" i="1"/>
  <c r="H12" i="1"/>
  <c r="I12" i="1"/>
  <c r="H188" i="1"/>
  <c r="I188" i="1"/>
  <c r="H77" i="1"/>
  <c r="I77" i="1"/>
  <c r="H83" i="1"/>
  <c r="J83" i="1" s="1"/>
  <c r="I83" i="1"/>
  <c r="H216" i="1"/>
  <c r="I216" i="1"/>
  <c r="H84" i="1"/>
  <c r="I84" i="1"/>
  <c r="H220" i="1"/>
  <c r="I220" i="1"/>
  <c r="H85" i="1"/>
  <c r="J85" i="1" s="1"/>
  <c r="I85" i="1"/>
  <c r="H224" i="1"/>
  <c r="I224" i="1"/>
  <c r="H86" i="1"/>
  <c r="I86" i="1"/>
  <c r="H228" i="1"/>
  <c r="I228" i="1"/>
  <c r="H87" i="1"/>
  <c r="J87" i="1" s="1"/>
  <c r="I87" i="1"/>
  <c r="H232" i="1"/>
  <c r="I232" i="1"/>
  <c r="H88" i="1"/>
  <c r="J88" i="1" s="1"/>
  <c r="I88" i="1"/>
  <c r="H236" i="1"/>
  <c r="I236" i="1"/>
  <c r="H89" i="1"/>
  <c r="J89" i="1" s="1"/>
  <c r="I89" i="1"/>
  <c r="H240" i="1"/>
  <c r="I240" i="1"/>
  <c r="H90" i="1"/>
  <c r="J90" i="1" s="1"/>
  <c r="I90" i="1"/>
  <c r="H244" i="1"/>
  <c r="I244" i="1"/>
  <c r="H169" i="1"/>
  <c r="J169" i="1" s="1"/>
  <c r="I169" i="1"/>
  <c r="H233" i="1"/>
  <c r="I233" i="1"/>
  <c r="H297" i="1"/>
  <c r="J297" i="1" s="1"/>
  <c r="I297" i="1"/>
  <c r="H361" i="1"/>
  <c r="I361" i="1"/>
  <c r="H138" i="1"/>
  <c r="J138" i="1" s="1"/>
  <c r="I138" i="1"/>
  <c r="H202" i="1"/>
  <c r="I202" i="1"/>
  <c r="H266" i="1"/>
  <c r="J266" i="1" s="1"/>
  <c r="I266" i="1"/>
  <c r="H330" i="1"/>
  <c r="I330" i="1"/>
  <c r="H394" i="1"/>
  <c r="J394" i="1" s="1"/>
  <c r="I394" i="1"/>
  <c r="H171" i="1"/>
  <c r="I171" i="1"/>
  <c r="H235" i="1"/>
  <c r="J235" i="1" s="1"/>
  <c r="I235" i="1"/>
  <c r="H299" i="1"/>
  <c r="I299" i="1"/>
  <c r="H363" i="1"/>
  <c r="J363" i="1" s="1"/>
  <c r="I363" i="1"/>
  <c r="H165" i="1"/>
  <c r="I165" i="1"/>
  <c r="H229" i="1"/>
  <c r="J229" i="1" s="1"/>
  <c r="I229" i="1"/>
  <c r="H293" i="1"/>
  <c r="I293" i="1"/>
  <c r="H357" i="1"/>
  <c r="J357" i="1" s="1"/>
  <c r="I357" i="1"/>
  <c r="H158" i="1"/>
  <c r="I158" i="1"/>
  <c r="H222" i="1"/>
  <c r="J222" i="1" s="1"/>
  <c r="I222" i="1"/>
  <c r="H286" i="1"/>
  <c r="I286" i="1"/>
  <c r="H350" i="1"/>
  <c r="J350" i="1" s="1"/>
  <c r="I350" i="1"/>
  <c r="H135" i="1"/>
  <c r="I135" i="1"/>
  <c r="H199" i="1"/>
  <c r="I199" i="1"/>
  <c r="H263" i="1"/>
  <c r="I263" i="1"/>
  <c r="H327" i="1"/>
  <c r="J327" i="1" s="1"/>
  <c r="I327" i="1"/>
  <c r="H391" i="1"/>
  <c r="I391" i="1"/>
  <c r="J330" i="1" l="1"/>
  <c r="J220" i="1"/>
  <c r="J370" i="1"/>
  <c r="J86" i="1"/>
  <c r="J84" i="1"/>
  <c r="J299" i="1"/>
  <c r="J236" i="1"/>
  <c r="J65" i="1"/>
  <c r="J199" i="1"/>
  <c r="J293" i="1"/>
  <c r="J361" i="1"/>
  <c r="J228" i="1"/>
  <c r="J198" i="1"/>
  <c r="J391" i="1"/>
  <c r="J158" i="1"/>
  <c r="J171" i="1"/>
  <c r="J202" i="1"/>
  <c r="J233" i="1"/>
  <c r="J240" i="1"/>
  <c r="J232" i="1"/>
  <c r="J224" i="1"/>
  <c r="J216" i="1"/>
  <c r="J12" i="1"/>
  <c r="J175" i="1"/>
  <c r="J339" i="1"/>
  <c r="J273" i="1"/>
  <c r="J63" i="1"/>
  <c r="J129" i="1"/>
  <c r="J255" i="1"/>
  <c r="J278" i="1"/>
  <c r="J285" i="1"/>
  <c r="J291" i="1"/>
  <c r="J322" i="1"/>
  <c r="J353" i="1"/>
  <c r="J212" i="1"/>
  <c r="J81" i="1"/>
  <c r="J16" i="1"/>
  <c r="J77" i="1"/>
  <c r="J135" i="1"/>
  <c r="J165" i="1"/>
  <c r="J244" i="1"/>
  <c r="J133" i="1"/>
  <c r="J152" i="1"/>
  <c r="J304" i="1"/>
  <c r="J104" i="1"/>
  <c r="J39" i="1"/>
  <c r="J288" i="1"/>
  <c r="J100" i="1"/>
  <c r="J35" i="1"/>
  <c r="J143" i="1"/>
  <c r="J301" i="1"/>
  <c r="J179" i="1"/>
  <c r="J98" i="1"/>
  <c r="J94" i="1"/>
  <c r="J188" i="1"/>
  <c r="J367" i="1"/>
  <c r="J269" i="1"/>
  <c r="J178" i="1"/>
  <c r="J196" i="1"/>
  <c r="J13" i="1"/>
  <c r="J3" i="1"/>
  <c r="J205" i="1"/>
  <c r="J209" i="1"/>
  <c r="J137" i="1"/>
  <c r="J59" i="1"/>
  <c r="J247" i="1"/>
  <c r="J270" i="1"/>
  <c r="J277" i="1"/>
  <c r="J283" i="1"/>
  <c r="J314" i="1"/>
  <c r="J345" i="1"/>
  <c r="J180" i="1"/>
  <c r="J73" i="1"/>
  <c r="J8" i="1"/>
  <c r="J164" i="1"/>
  <c r="J69" i="1"/>
  <c r="J4" i="1"/>
  <c r="J333" i="1"/>
  <c r="J337" i="1"/>
  <c r="J286" i="1"/>
  <c r="J388" i="1"/>
  <c r="J359" i="1"/>
  <c r="J382" i="1"/>
  <c r="J389" i="1"/>
  <c r="J395" i="1"/>
  <c r="J139" i="1"/>
  <c r="J170" i="1"/>
  <c r="J201" i="1"/>
  <c r="J368" i="1"/>
  <c r="J360" i="1"/>
  <c r="J352" i="1"/>
  <c r="J344" i="1"/>
  <c r="J110" i="1"/>
  <c r="J312" i="1"/>
  <c r="J115" i="1"/>
  <c r="J272" i="1"/>
  <c r="J256" i="1"/>
  <c r="J223" i="1"/>
  <c r="J246" i="1"/>
  <c r="J253" i="1"/>
  <c r="J259" i="1"/>
  <c r="J290" i="1"/>
  <c r="J321" i="1"/>
  <c r="J116" i="1"/>
  <c r="J111" i="1"/>
  <c r="J316" i="1"/>
  <c r="J243" i="1"/>
  <c r="J34" i="1"/>
  <c r="J30" i="1"/>
  <c r="J215" i="1"/>
  <c r="J238" i="1"/>
  <c r="J245" i="1"/>
  <c r="J251" i="1"/>
  <c r="J282" i="1"/>
  <c r="J313" i="1"/>
  <c r="J106" i="1"/>
  <c r="J41" i="1"/>
  <c r="J296" i="1"/>
  <c r="J102" i="1"/>
  <c r="J37" i="1"/>
  <c r="J280" i="1"/>
  <c r="J271" i="1"/>
  <c r="J294" i="1"/>
  <c r="J173" i="1"/>
  <c r="J146" i="1"/>
  <c r="J96" i="1"/>
  <c r="J200" i="1"/>
  <c r="J78" i="1"/>
  <c r="J76" i="1"/>
  <c r="J239" i="1"/>
  <c r="J211" i="1"/>
  <c r="J148" i="1"/>
  <c r="J62" i="1"/>
  <c r="J91" i="1"/>
  <c r="J183" i="1"/>
  <c r="J206" i="1"/>
  <c r="J213" i="1"/>
  <c r="J219" i="1"/>
  <c r="J250" i="1"/>
  <c r="J281" i="1"/>
  <c r="J74" i="1"/>
  <c r="J9" i="1"/>
  <c r="J168" i="1"/>
  <c r="J70" i="1"/>
  <c r="J5" i="1"/>
  <c r="J67" i="1"/>
  <c r="J141" i="1"/>
  <c r="J145" i="1"/>
  <c r="J383" i="1"/>
  <c r="J127" i="1"/>
  <c r="J150" i="1"/>
  <c r="J157" i="1"/>
  <c r="J163" i="1"/>
  <c r="J194" i="1"/>
  <c r="J225" i="1"/>
  <c r="J18" i="1"/>
  <c r="J204" i="1"/>
  <c r="J79" i="1"/>
  <c r="J14" i="1"/>
  <c r="J184" i="1"/>
  <c r="J326" i="1"/>
  <c r="J306" i="1"/>
  <c r="J144" i="1"/>
  <c r="J61" i="1"/>
  <c r="J375" i="1"/>
  <c r="J119" i="1"/>
  <c r="J142" i="1"/>
  <c r="J149" i="1"/>
  <c r="J155" i="1"/>
  <c r="J186" i="1"/>
  <c r="J217" i="1"/>
  <c r="J10" i="1"/>
  <c r="J172" i="1"/>
  <c r="J71" i="1"/>
  <c r="J6" i="1"/>
  <c r="J156" i="1"/>
  <c r="J303" i="1"/>
  <c r="J147" i="1"/>
  <c r="J263" i="1"/>
  <c r="J64" i="1"/>
  <c r="J132" i="1"/>
  <c r="J319" i="1"/>
  <c r="J342" i="1"/>
  <c r="J349" i="1"/>
  <c r="J355" i="1"/>
  <c r="J386" i="1"/>
  <c r="J130" i="1"/>
  <c r="J161" i="1"/>
  <c r="J208" i="1"/>
  <c r="J80" i="1"/>
  <c r="J15" i="1"/>
  <c r="J192" i="1"/>
  <c r="J11" i="1"/>
  <c r="J134" i="1"/>
  <c r="J114" i="1"/>
  <c r="J140" i="1"/>
  <c r="J60" i="1"/>
  <c r="J311" i="1"/>
  <c r="J334" i="1"/>
  <c r="J341" i="1"/>
  <c r="J347" i="1"/>
  <c r="J378" i="1"/>
  <c r="J122" i="1"/>
  <c r="J153" i="1"/>
  <c r="J176" i="1"/>
  <c r="J72" i="1"/>
  <c r="J7" i="1"/>
  <c r="J160" i="1"/>
  <c r="J68" i="1"/>
  <c r="J262" i="1"/>
  <c r="J242" i="1"/>
  <c r="K2" i="1" l="1"/>
  <c r="S40" i="1" s="1"/>
  <c r="U40" i="1" s="1"/>
  <c r="S7" i="1" l="1"/>
  <c r="U7" i="1" s="1"/>
  <c r="S20" i="1"/>
  <c r="U20" i="1" s="1"/>
  <c r="S10" i="1"/>
  <c r="U10" i="1" s="1"/>
  <c r="S17" i="1"/>
  <c r="U17" i="1" s="1"/>
  <c r="S47" i="1"/>
  <c r="U47" i="1" s="1"/>
  <c r="S11" i="1"/>
  <c r="U11" i="1" s="1"/>
  <c r="S28" i="1"/>
  <c r="U28" i="1" s="1"/>
  <c r="S46" i="1"/>
  <c r="U46" i="1" s="1"/>
  <c r="S23" i="1"/>
  <c r="U23" i="1" s="1"/>
  <c r="S12" i="1"/>
  <c r="U12" i="1" s="1"/>
  <c r="S27" i="1"/>
  <c r="U27" i="1" s="1"/>
  <c r="S45" i="1"/>
  <c r="U45" i="1" s="1"/>
  <c r="S33" i="1"/>
  <c r="U33" i="1" s="1"/>
  <c r="S4" i="1"/>
  <c r="U4" i="1" s="1"/>
  <c r="S15" i="1"/>
  <c r="U15" i="1" s="1"/>
  <c r="S8" i="1"/>
  <c r="U8" i="1" s="1"/>
  <c r="S39" i="1"/>
  <c r="U39" i="1" s="1"/>
  <c r="S14" i="1"/>
  <c r="U14" i="1" s="1"/>
  <c r="S43" i="1"/>
  <c r="U43" i="1" s="1"/>
  <c r="S42" i="1"/>
  <c r="U42" i="1" s="1"/>
  <c r="S38" i="1"/>
  <c r="U38" i="1" s="1"/>
  <c r="S37" i="1"/>
  <c r="U37" i="1" s="1"/>
  <c r="S52" i="1"/>
  <c r="U52" i="1" s="1"/>
  <c r="S24" i="1"/>
  <c r="U24" i="1" s="1"/>
  <c r="S44" i="1"/>
  <c r="U44" i="1" s="1"/>
  <c r="S9" i="1"/>
  <c r="U9" i="1" s="1"/>
  <c r="S13" i="1"/>
  <c r="U13" i="1" s="1"/>
  <c r="S2" i="1"/>
  <c r="U2" i="1" s="1"/>
  <c r="S41" i="1"/>
  <c r="U41" i="1" s="1"/>
  <c r="S26" i="1"/>
  <c r="U26" i="1" s="1"/>
  <c r="S32" i="1"/>
  <c r="U32" i="1" s="1"/>
  <c r="S22" i="1"/>
  <c r="U22" i="1" s="1"/>
  <c r="S35" i="1"/>
  <c r="U35" i="1" s="1"/>
  <c r="S50" i="1"/>
  <c r="U50" i="1" s="1"/>
  <c r="S31" i="1"/>
  <c r="U31" i="1" s="1"/>
  <c r="S51" i="1"/>
  <c r="U51" i="1" s="1"/>
  <c r="S25" i="1"/>
  <c r="U25" i="1" s="1"/>
  <c r="S5" i="1"/>
  <c r="U5" i="1" s="1"/>
  <c r="S49" i="1"/>
  <c r="U49" i="1" s="1"/>
  <c r="S21" i="1"/>
  <c r="U21" i="1" s="1"/>
  <c r="S18" i="1"/>
  <c r="U18" i="1" s="1"/>
  <c r="S48" i="1"/>
  <c r="U48" i="1" s="1"/>
  <c r="S34" i="1"/>
  <c r="U34" i="1" s="1"/>
  <c r="S19" i="1"/>
  <c r="U19" i="1" s="1"/>
  <c r="S30" i="1"/>
  <c r="U30" i="1" s="1"/>
  <c r="S36" i="1"/>
  <c r="U36" i="1" s="1"/>
  <c r="S3" i="1"/>
  <c r="U3" i="1" s="1"/>
  <c r="S6" i="1"/>
  <c r="U6" i="1" s="1"/>
  <c r="S16" i="1"/>
  <c r="U16" i="1" s="1"/>
  <c r="S29" i="1"/>
  <c r="U29" i="1" s="1"/>
</calcChain>
</file>

<file path=xl/sharedStrings.xml><?xml version="1.0" encoding="utf-8"?>
<sst xmlns="http://schemas.openxmlformats.org/spreadsheetml/2006/main" count="72" uniqueCount="66">
  <si>
    <t>refractive index of air</t>
  </si>
  <si>
    <t>refractive index of medium</t>
  </si>
  <si>
    <t>polang</t>
  </si>
  <si>
    <t>Comments</t>
  </si>
  <si>
    <t>Variables</t>
  </si>
  <si>
    <t>Value</t>
  </si>
  <si>
    <t>hemispherical=polang/2 (at the interface)</t>
  </si>
  <si>
    <t>number of rays in polar space</t>
  </si>
  <si>
    <r>
      <t>R</t>
    </r>
    <r>
      <rPr>
        <b/>
        <i/>
        <vertAlign val="subscript"/>
        <sz val="11"/>
        <color theme="1"/>
        <rFont val="Arial"/>
        <family val="2"/>
      </rPr>
      <t>d</t>
    </r>
    <r>
      <rPr>
        <b/>
        <i/>
        <sz val="11"/>
        <color theme="1"/>
        <rFont val="Arial"/>
        <family val="2"/>
      </rPr>
      <t>(n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=1; g=0.7)</t>
    </r>
  </si>
  <si>
    <r>
      <t>R</t>
    </r>
    <r>
      <rPr>
        <b/>
        <i/>
        <vertAlign val="subscript"/>
        <sz val="11"/>
        <color theme="1"/>
        <rFont val="Arial"/>
        <family val="2"/>
      </rPr>
      <t>d</t>
    </r>
    <r>
      <rPr>
        <b/>
        <i/>
        <sz val="11"/>
        <color theme="1"/>
        <rFont val="Arial"/>
        <family val="2"/>
      </rPr>
      <t>(n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</t>
    </r>
    <r>
      <rPr>
        <b/>
        <sz val="11"/>
        <color theme="1"/>
        <rFont val="Arial"/>
        <family val="2"/>
      </rPr>
      <t>1.44</t>
    </r>
    <r>
      <rPr>
        <b/>
        <i/>
        <sz val="11"/>
        <color theme="1"/>
        <rFont val="Arial"/>
        <family val="2"/>
      </rPr>
      <t>; g=</t>
    </r>
    <r>
      <rPr>
        <b/>
        <sz val="11"/>
        <color theme="1"/>
        <rFont val="Arial"/>
        <family val="2"/>
      </rPr>
      <t>0.7</t>
    </r>
    <r>
      <rPr>
        <b/>
        <i/>
        <sz val="11"/>
        <color theme="1"/>
        <rFont val="Arial"/>
        <family val="2"/>
      </rPr>
      <t>)</t>
    </r>
  </si>
  <si>
    <r>
      <t>R</t>
    </r>
    <r>
      <rPr>
        <b/>
        <i/>
        <vertAlign val="subscript"/>
        <sz val="11"/>
        <color theme="1"/>
        <rFont val="Arial"/>
        <family val="2"/>
      </rPr>
      <t>d</t>
    </r>
    <r>
      <rPr>
        <b/>
        <i/>
        <sz val="11"/>
        <color theme="1"/>
        <rFont val="Arial"/>
        <family val="2"/>
      </rPr>
      <t>(n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</t>
    </r>
    <r>
      <rPr>
        <b/>
        <sz val="11"/>
        <color theme="1"/>
        <rFont val="Arial"/>
        <family val="2"/>
      </rPr>
      <t>1.77</t>
    </r>
    <r>
      <rPr>
        <b/>
        <i/>
        <sz val="11"/>
        <color theme="1"/>
        <rFont val="Arial"/>
        <family val="2"/>
      </rPr>
      <t>; g=</t>
    </r>
    <r>
      <rPr>
        <b/>
        <sz val="11"/>
        <color theme="1"/>
        <rFont val="Arial"/>
        <family val="2"/>
      </rPr>
      <t>0.7</t>
    </r>
    <r>
      <rPr>
        <b/>
        <i/>
        <sz val="11"/>
        <color theme="1"/>
        <rFont val="Arial"/>
        <family val="2"/>
      </rPr>
      <t>)</t>
    </r>
  </si>
  <si>
    <r>
      <t>R</t>
    </r>
    <r>
      <rPr>
        <b/>
        <i/>
        <vertAlign val="subscript"/>
        <sz val="11"/>
        <color theme="1"/>
        <rFont val="Arial"/>
        <family val="2"/>
      </rPr>
      <t>d</t>
    </r>
    <r>
      <rPr>
        <b/>
        <i/>
        <sz val="11"/>
        <color theme="1"/>
        <rFont val="Arial"/>
        <family val="2"/>
      </rPr>
      <t>(n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</t>
    </r>
    <r>
      <rPr>
        <b/>
        <sz val="11"/>
        <color theme="1"/>
        <rFont val="Arial"/>
        <family val="2"/>
      </rPr>
      <t>2.00</t>
    </r>
    <r>
      <rPr>
        <b/>
        <i/>
        <sz val="11"/>
        <color theme="1"/>
        <rFont val="Arial"/>
        <family val="2"/>
      </rPr>
      <t>; g=</t>
    </r>
    <r>
      <rPr>
        <b/>
        <sz val="11"/>
        <color theme="1"/>
        <rFont val="Arial"/>
        <family val="2"/>
      </rPr>
      <t>0.7</t>
    </r>
    <r>
      <rPr>
        <b/>
        <i/>
        <sz val="11"/>
        <color theme="1"/>
        <rFont val="Arial"/>
        <family val="2"/>
      </rPr>
      <t>)</t>
    </r>
  </si>
  <si>
    <r>
      <t>R</t>
    </r>
    <r>
      <rPr>
        <b/>
        <i/>
        <vertAlign val="subscript"/>
        <sz val="11"/>
        <color theme="1"/>
        <rFont val="Arial"/>
        <family val="2"/>
      </rPr>
      <t>d</t>
    </r>
    <r>
      <rPr>
        <b/>
        <i/>
        <sz val="11"/>
        <color theme="1"/>
        <rFont val="Arial"/>
        <family val="2"/>
      </rPr>
      <t>(n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</t>
    </r>
    <r>
      <rPr>
        <b/>
        <sz val="11"/>
        <color theme="1"/>
        <rFont val="Arial"/>
        <family val="2"/>
      </rPr>
      <t>1.33</t>
    </r>
    <r>
      <rPr>
        <b/>
        <i/>
        <sz val="11"/>
        <color theme="1"/>
        <rFont val="Arial"/>
        <family val="2"/>
      </rPr>
      <t>; g=</t>
    </r>
    <r>
      <rPr>
        <b/>
        <sz val="11"/>
        <color theme="1"/>
        <rFont val="Arial"/>
        <family val="2"/>
      </rPr>
      <t>0.7</t>
    </r>
    <r>
      <rPr>
        <b/>
        <i/>
        <sz val="11"/>
        <color theme="1"/>
        <rFont val="Arial"/>
        <family val="2"/>
      </rPr>
      <t>)</t>
    </r>
  </si>
  <si>
    <r>
      <t>n</t>
    </r>
    <r>
      <rPr>
        <b/>
        <vertAlign val="subscript"/>
        <sz val="11"/>
        <color theme="1"/>
        <rFont val="Calibri"/>
        <family val="2"/>
        <scheme val="minor"/>
      </rPr>
      <t>1</t>
    </r>
  </si>
  <si>
    <r>
      <t>C(n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</si>
  <si>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r>
      <t>D(n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</si>
  <si>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r>
      <t>E(n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</si>
  <si>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r>
      <rPr>
        <b/>
        <i/>
        <sz val="12"/>
        <color theme="1"/>
        <rFont val="Symbol"/>
        <family val="1"/>
        <charset val="2"/>
      </rPr>
      <t>q</t>
    </r>
    <r>
      <rPr>
        <b/>
        <i/>
        <vertAlign val="subscript"/>
        <sz val="12"/>
        <color theme="1"/>
        <rFont val="Arial"/>
        <family val="2"/>
      </rPr>
      <t>i</t>
    </r>
  </si>
  <si>
    <r>
      <rPr>
        <b/>
        <sz val="11"/>
        <color theme="1"/>
        <rFont val="Symbol"/>
        <family val="1"/>
        <charset val="2"/>
      </rPr>
      <t>q</t>
    </r>
    <r>
      <rPr>
        <b/>
        <vertAlign val="subscript"/>
        <sz val="11"/>
        <color theme="1"/>
        <rFont val="Calibri"/>
        <family val="2"/>
        <scheme val="minor"/>
      </rPr>
      <t>index</t>
    </r>
  </si>
  <si>
    <t>q</t>
  </si>
  <si>
    <t>dq</t>
  </si>
  <si>
    <r>
      <rPr>
        <b/>
        <sz val="11"/>
        <color theme="1"/>
        <rFont val="Symbol"/>
        <family val="1"/>
        <charset val="2"/>
      </rPr>
      <t>q</t>
    </r>
    <r>
      <rPr>
        <b/>
        <vertAlign val="subscript"/>
        <sz val="11"/>
        <color theme="1"/>
        <rFont val="Calibri"/>
        <family val="2"/>
        <scheme val="minor"/>
      </rPr>
      <t>c</t>
    </r>
  </si>
  <si>
    <r>
      <rPr>
        <b/>
        <i/>
        <sz val="11"/>
        <color theme="1"/>
        <rFont val="Calibri"/>
        <family val="2"/>
        <scheme val="minor"/>
      </rPr>
      <t>n</t>
    </r>
    <r>
      <rPr>
        <b/>
        <vertAlign val="subscript"/>
        <sz val="11"/>
        <color theme="1"/>
        <rFont val="Calibri"/>
        <family val="2"/>
        <scheme val="minor"/>
      </rPr>
      <t>0</t>
    </r>
  </si>
  <si>
    <r>
      <t>Polar angle=</t>
    </r>
    <r>
      <rPr>
        <sz val="11"/>
        <color theme="1"/>
        <rFont val="Calibri"/>
        <family val="2"/>
      </rPr>
      <t>π</t>
    </r>
  </si>
  <si>
    <r>
      <rPr>
        <b/>
        <sz val="11"/>
        <color theme="1"/>
        <rFont val="Calibri"/>
        <family val="2"/>
      </rPr>
      <t>ρ</t>
    </r>
    <r>
      <rPr>
        <b/>
        <vertAlign val="subscript"/>
        <sz val="11"/>
        <color theme="1"/>
        <rFont val="Calibri"/>
        <family val="2"/>
        <scheme val="minor"/>
      </rPr>
      <t>01</t>
    </r>
  </si>
  <si>
    <t>hemispherical–hemispherical reflectivity</t>
  </si>
  <si>
    <r>
      <t>Angular discretization=</t>
    </r>
    <r>
      <rPr>
        <i/>
        <sz val="11"/>
        <color theme="1"/>
        <rFont val="Symbol"/>
        <family val="1"/>
        <charset val="2"/>
      </rPr>
      <t>q</t>
    </r>
    <r>
      <rPr>
        <i/>
        <sz val="11"/>
        <color theme="1"/>
        <rFont val="Calibri"/>
        <family val="2"/>
        <scheme val="minor"/>
      </rPr>
      <t>/</t>
    </r>
    <r>
      <rPr>
        <i/>
        <sz val="11"/>
        <color theme="1"/>
        <rFont val="Symbol"/>
        <family val="1"/>
        <charset val="2"/>
      </rPr>
      <t>q</t>
    </r>
    <r>
      <rPr>
        <i/>
        <vertAlign val="subscript"/>
        <sz val="11"/>
        <color theme="1"/>
        <rFont val="Calibri"/>
        <family val="2"/>
        <scheme val="minor"/>
      </rPr>
      <t>index</t>
    </r>
  </si>
  <si>
    <r>
      <t>Critical angle=Sin</t>
    </r>
    <r>
      <rPr>
        <i/>
        <vertAlign val="superscript"/>
        <sz val="11"/>
        <color theme="1"/>
        <rFont val="Calibri"/>
        <family val="2"/>
        <scheme val="minor"/>
      </rPr>
      <t>-1</t>
    </r>
    <r>
      <rPr>
        <i/>
        <sz val="11"/>
        <color theme="1"/>
        <rFont val="Calibri"/>
        <family val="2"/>
        <scheme val="minor"/>
      </rPr>
      <t>(n</t>
    </r>
    <r>
      <rPr>
        <i/>
        <vertAlign val="subscript"/>
        <sz val="11"/>
        <color theme="1"/>
        <rFont val="Calibri"/>
        <family val="2"/>
        <scheme val="minor"/>
      </rPr>
      <t>0</t>
    </r>
    <r>
      <rPr>
        <i/>
        <sz val="11"/>
        <color theme="1"/>
        <rFont val="Calibri"/>
        <family val="2"/>
        <scheme val="minor"/>
      </rPr>
      <t>/n</t>
    </r>
    <r>
      <rPr>
        <i/>
        <vertAlign val="sub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)</t>
    </r>
  </si>
  <si>
    <r>
      <rPr>
        <b/>
        <i/>
        <sz val="12"/>
        <color theme="1"/>
        <rFont val="Symbol"/>
        <family val="1"/>
        <charset val="2"/>
      </rPr>
      <t>q</t>
    </r>
    <r>
      <rPr>
        <b/>
        <i/>
        <vertAlign val="subscript"/>
        <sz val="12"/>
        <color theme="1"/>
        <rFont val="Arial"/>
        <family val="2"/>
      </rPr>
      <t>index</t>
    </r>
  </si>
  <si>
    <r>
      <rPr>
        <b/>
        <sz val="12"/>
        <color theme="1"/>
        <rFont val="Calibri"/>
        <family val="2"/>
      </rPr>
      <t>ρ</t>
    </r>
    <r>
      <rPr>
        <b/>
        <i/>
        <sz val="12"/>
        <color theme="1"/>
        <rFont val="Arial"/>
        <family val="2"/>
      </rPr>
      <t>"(</t>
    </r>
    <r>
      <rPr>
        <b/>
        <i/>
        <sz val="12"/>
        <color theme="1"/>
        <rFont val="Symbol"/>
        <family val="1"/>
        <charset val="2"/>
      </rPr>
      <t>q</t>
    </r>
    <r>
      <rPr>
        <b/>
        <i/>
        <sz val="12"/>
        <color theme="1"/>
        <rFont val="Arial"/>
        <family val="2"/>
      </rPr>
      <t>)</t>
    </r>
  </si>
  <si>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</si>
  <si>
    <t>ζ</t>
  </si>
  <si>
    <r>
      <rPr>
        <b/>
        <sz val="12"/>
        <color theme="1"/>
        <rFont val="Calibri"/>
        <family val="2"/>
      </rPr>
      <t>ρ</t>
    </r>
    <r>
      <rPr>
        <b/>
        <i/>
        <vertAlign val="subscript"/>
        <sz val="12"/>
        <color theme="1"/>
        <rFont val="Arial"/>
        <family val="2"/>
      </rPr>
      <t>10</t>
    </r>
    <r>
      <rPr>
        <b/>
        <i/>
        <sz val="12"/>
        <color theme="1"/>
        <rFont val="Calibri Light"/>
        <family val="2"/>
      </rPr>
      <t>(</t>
    </r>
    <r>
      <rPr>
        <b/>
        <i/>
        <sz val="12"/>
        <color theme="1"/>
        <rFont val="Symbol"/>
        <family val="1"/>
        <charset val="2"/>
      </rPr>
      <t>q</t>
    </r>
    <r>
      <rPr>
        <b/>
        <i/>
        <vertAlign val="subscript"/>
        <sz val="12"/>
        <color theme="1"/>
        <rFont val="Arial"/>
        <family val="2"/>
      </rPr>
      <t>i</t>
    </r>
    <r>
      <rPr>
        <b/>
        <i/>
        <sz val="12"/>
        <color theme="1"/>
        <rFont val="Arial"/>
        <family val="2"/>
      </rPr>
      <t>)</t>
    </r>
  </si>
  <si>
    <r>
      <t>Weight function for integral in Eq. (11),                                 w</t>
    </r>
    <r>
      <rPr>
        <b/>
        <i/>
        <vertAlign val="subscript"/>
        <sz val="12"/>
        <color theme="1"/>
        <rFont val="Symbol"/>
        <family val="1"/>
        <charset val="2"/>
      </rPr>
      <t>q</t>
    </r>
    <r>
      <rPr>
        <b/>
        <i/>
        <sz val="12"/>
        <color theme="1"/>
        <rFont val="Arial"/>
        <family val="2"/>
      </rPr>
      <t>= 2Sin(</t>
    </r>
    <r>
      <rPr>
        <b/>
        <i/>
        <sz val="12"/>
        <color theme="1"/>
        <rFont val="Symbol"/>
        <family val="1"/>
        <charset val="2"/>
      </rPr>
      <t>q</t>
    </r>
    <r>
      <rPr>
        <b/>
        <i/>
        <vertAlign val="subscript"/>
        <sz val="12"/>
        <color theme="1"/>
        <rFont val="Symbol"/>
        <family val="1"/>
        <charset val="2"/>
      </rPr>
      <t>i</t>
    </r>
    <r>
      <rPr>
        <b/>
        <i/>
        <sz val="12"/>
        <color theme="1"/>
        <rFont val="Arial"/>
        <family val="2"/>
      </rPr>
      <t>)Cos(</t>
    </r>
    <r>
      <rPr>
        <b/>
        <i/>
        <sz val="12"/>
        <color theme="1"/>
        <rFont val="Symbol"/>
        <family val="1"/>
        <charset val="2"/>
      </rPr>
      <t>q</t>
    </r>
    <r>
      <rPr>
        <b/>
        <i/>
        <vertAlign val="subscript"/>
        <sz val="12"/>
        <color theme="1"/>
        <rFont val="Symbol"/>
        <family val="1"/>
        <charset val="2"/>
      </rPr>
      <t>i</t>
    </r>
    <r>
      <rPr>
        <b/>
        <i/>
        <sz val="12"/>
        <color theme="1"/>
        <rFont val="Arial"/>
        <family val="2"/>
      </rPr>
      <t>)Sin(</t>
    </r>
    <r>
      <rPr>
        <b/>
        <i/>
        <sz val="12"/>
        <color theme="1"/>
        <rFont val="Symbol"/>
        <family val="1"/>
        <charset val="2"/>
      </rPr>
      <t>dq</t>
    </r>
    <r>
      <rPr>
        <b/>
        <i/>
        <sz val="12"/>
        <color theme="1"/>
        <rFont val="Arial"/>
        <family val="2"/>
      </rPr>
      <t>)</t>
    </r>
  </si>
  <si>
    <r>
      <rPr>
        <b/>
        <sz val="12"/>
        <color theme="1"/>
        <rFont val="Calibri"/>
        <family val="2"/>
      </rPr>
      <t>ρ</t>
    </r>
    <r>
      <rPr>
        <b/>
        <i/>
        <vertAlign val="subscript"/>
        <sz val="12"/>
        <color theme="1"/>
        <rFont val="Arial"/>
        <family val="2"/>
      </rPr>
      <t>10</t>
    </r>
    <r>
      <rPr>
        <b/>
        <i/>
        <sz val="12"/>
        <color theme="1"/>
        <rFont val="Arial"/>
        <family val="2"/>
      </rPr>
      <t>=   summation(ρ</t>
    </r>
    <r>
      <rPr>
        <b/>
        <i/>
        <vertAlign val="subscript"/>
        <sz val="12"/>
        <color theme="1"/>
        <rFont val="Arial"/>
        <family val="2"/>
      </rPr>
      <t>10</t>
    </r>
    <r>
      <rPr>
        <b/>
        <i/>
        <sz val="12"/>
        <color theme="1"/>
        <rFont val="Arial"/>
        <family val="2"/>
      </rPr>
      <t>(</t>
    </r>
    <r>
      <rPr>
        <b/>
        <i/>
        <sz val="12"/>
        <color theme="1"/>
        <rFont val="Symbol"/>
        <family val="1"/>
        <charset val="2"/>
      </rPr>
      <t>q</t>
    </r>
    <r>
      <rPr>
        <b/>
        <i/>
        <vertAlign val="subscript"/>
        <sz val="12"/>
        <color theme="1"/>
        <rFont val="Arial"/>
        <family val="2"/>
      </rPr>
      <t>i</t>
    </r>
    <r>
      <rPr>
        <b/>
        <i/>
        <sz val="12"/>
        <color theme="1"/>
        <rFont val="Arial"/>
        <family val="2"/>
      </rPr>
      <t>))</t>
    </r>
  </si>
  <si>
    <r>
      <rPr>
        <b/>
        <i/>
        <sz val="11"/>
        <color theme="1"/>
        <rFont val="Calibri"/>
        <family val="2"/>
        <scheme val="minor"/>
      </rPr>
      <t>n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*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</si>
  <si>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>*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</si>
  <si>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*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</si>
  <si>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*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</si>
  <si>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*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</si>
  <si>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>*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</si>
  <si>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*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</si>
  <si>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*</t>
    </r>
  </si>
  <si>
    <r>
      <t>B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*</t>
    </r>
  </si>
  <si>
    <t>φ</t>
  </si>
  <si>
    <r>
      <t>Simplified a,        a(</t>
    </r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  <r>
      <rPr>
        <b/>
        <i/>
        <sz val="11"/>
        <color theme="1"/>
        <rFont val="Arial"/>
        <family val="2"/>
      </rPr>
      <t>)=-(1+</t>
    </r>
    <r>
      <rPr>
        <b/>
        <sz val="11"/>
        <color theme="1"/>
        <rFont val="Calibri"/>
        <family val="2"/>
      </rPr>
      <t>φ</t>
    </r>
    <r>
      <rPr>
        <b/>
        <i/>
        <vertAlign val="superscript"/>
        <sz val="11"/>
        <color theme="1"/>
        <rFont val="Arial"/>
        <family val="2"/>
      </rPr>
      <t>2</t>
    </r>
    <r>
      <rPr>
        <b/>
        <i/>
        <sz val="11"/>
        <color theme="1"/>
        <rFont val="Arial"/>
        <family val="2"/>
      </rPr>
      <t>)/(2</t>
    </r>
    <r>
      <rPr>
        <b/>
        <sz val="11"/>
        <color theme="1"/>
        <rFont val="Calibri"/>
        <family val="2"/>
      </rPr>
      <t>φ</t>
    </r>
    <r>
      <rPr>
        <b/>
        <i/>
        <sz val="11"/>
        <color theme="1"/>
        <rFont val="Arial"/>
        <family val="2"/>
      </rPr>
      <t>)</t>
    </r>
  </si>
  <si>
    <r>
      <t>R</t>
    </r>
    <r>
      <rPr>
        <b/>
        <i/>
        <vertAlign val="subscript"/>
        <sz val="11"/>
        <color theme="1"/>
        <rFont val="Arial"/>
        <family val="2"/>
      </rPr>
      <t>d</t>
    </r>
    <r>
      <rPr>
        <b/>
        <i/>
        <sz val="11"/>
        <color theme="1"/>
        <rFont val="Arial"/>
        <family val="2"/>
      </rPr>
      <t>(a(</t>
    </r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  <r>
      <rPr>
        <b/>
        <i/>
        <sz val="11"/>
        <color theme="1"/>
        <rFont val="Arial"/>
        <family val="2"/>
      </rPr>
      <t>))</t>
    </r>
  </si>
  <si>
    <r>
      <rPr>
        <b/>
        <sz val="12"/>
        <color theme="1"/>
        <rFont val="Calibri"/>
        <family val="2"/>
      </rPr>
      <t>Eq. (26) ρ</t>
    </r>
    <r>
      <rPr>
        <b/>
        <vertAlign val="subscript"/>
        <sz val="12"/>
        <color theme="1"/>
        <rFont val="Arial"/>
        <family val="2"/>
      </rPr>
      <t>10</t>
    </r>
    <r>
      <rPr>
        <b/>
        <i/>
        <sz val="12"/>
        <color theme="1"/>
        <rFont val="Arial"/>
        <family val="2"/>
      </rPr>
      <t>_cap(</t>
    </r>
    <r>
      <rPr>
        <b/>
        <i/>
        <sz val="12"/>
        <color theme="1"/>
        <rFont val="Symbol"/>
        <family val="1"/>
        <charset val="2"/>
      </rPr>
      <t>w</t>
    </r>
    <r>
      <rPr>
        <b/>
        <i/>
        <vertAlign val="subscript"/>
        <sz val="12"/>
        <color theme="1"/>
        <rFont val="Arial"/>
        <family val="2"/>
      </rPr>
      <t>tr</t>
    </r>
    <r>
      <rPr>
        <b/>
        <i/>
        <sz val="12"/>
        <color theme="1"/>
        <rFont val="Arial"/>
        <family val="2"/>
      </rPr>
      <t>)</t>
    </r>
  </si>
  <si>
    <r>
      <t>Eq. (27) R</t>
    </r>
    <r>
      <rPr>
        <b/>
        <i/>
        <vertAlign val="subscript"/>
        <sz val="12"/>
        <color theme="1"/>
        <rFont val="Arial"/>
        <family val="2"/>
      </rPr>
      <t>d</t>
    </r>
    <r>
      <rPr>
        <b/>
        <i/>
        <sz val="12"/>
        <color theme="1"/>
        <rFont val="Arial"/>
        <family val="2"/>
      </rPr>
      <t>_cap(</t>
    </r>
    <r>
      <rPr>
        <b/>
        <i/>
        <sz val="12"/>
        <color theme="1"/>
        <rFont val="Symbol"/>
        <family val="1"/>
        <charset val="2"/>
      </rPr>
      <t>w</t>
    </r>
    <r>
      <rPr>
        <b/>
        <i/>
        <vertAlign val="subscript"/>
        <sz val="12"/>
        <color theme="1"/>
        <rFont val="Arial"/>
        <family val="2"/>
      </rPr>
      <t>tr</t>
    </r>
    <r>
      <rPr>
        <b/>
        <i/>
        <sz val="12"/>
        <color theme="1"/>
        <rFont val="Arial"/>
        <family val="2"/>
      </rPr>
      <t>)</t>
    </r>
  </si>
  <si>
    <r>
      <t>Eq. (25) R_(</t>
    </r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  <r>
      <rPr>
        <b/>
        <i/>
        <sz val="11"/>
        <color theme="1"/>
        <rFont val="Arial"/>
        <family val="2"/>
      </rPr>
      <t>)</t>
    </r>
  </si>
  <si>
    <r>
      <t xml:space="preserve">(A) </t>
    </r>
    <r>
      <rPr>
        <b/>
        <u/>
        <sz val="12"/>
        <color rgb="FF000000"/>
        <rFont val="Arial"/>
        <family val="2"/>
      </rPr>
      <t>Enter Input variables</t>
    </r>
  </si>
  <si>
    <t>(C) Initial calculation</t>
  </si>
  <si>
    <r>
      <t xml:space="preserve">(D) Calculation of </t>
    </r>
    <r>
      <rPr>
        <b/>
        <sz val="12"/>
        <color theme="1"/>
        <rFont val="Symbol"/>
        <family val="1"/>
        <charset val="2"/>
      </rPr>
      <t>r</t>
    </r>
    <r>
      <rPr>
        <b/>
        <vertAlign val="subscript"/>
        <sz val="12"/>
        <color theme="1"/>
        <rFont val="Calibri"/>
        <family val="2"/>
        <scheme val="minor"/>
      </rPr>
      <t>10</t>
    </r>
  </si>
  <si>
    <r>
      <t>(E) Calculation for R_(</t>
    </r>
    <r>
      <rPr>
        <b/>
        <sz val="12"/>
        <color theme="1"/>
        <rFont val="Symbol"/>
        <family val="1"/>
        <charset val="2"/>
      </rPr>
      <t>w</t>
    </r>
    <r>
      <rPr>
        <b/>
        <vertAlign val="subscript"/>
        <sz val="12"/>
        <color theme="1"/>
        <rFont val="Calibri"/>
        <family val="2"/>
        <scheme val="minor"/>
      </rPr>
      <t>tr</t>
    </r>
    <r>
      <rPr>
        <b/>
        <sz val="12"/>
        <color theme="1"/>
        <rFont val="Calibri"/>
        <family val="2"/>
        <scheme val="minor"/>
      </rPr>
      <t>)</t>
    </r>
  </si>
  <si>
    <r>
      <t>R_(</t>
    </r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  <r>
      <rPr>
        <b/>
        <i/>
        <sz val="11"/>
        <color theme="1"/>
        <rFont val="Arial"/>
        <family val="2"/>
      </rPr>
      <t xml:space="preserve">)        </t>
    </r>
    <r>
      <rPr>
        <b/>
        <sz val="11"/>
        <color theme="1"/>
        <rFont val="Arial"/>
        <family val="2"/>
      </rPr>
      <t xml:space="preserve">(for </t>
    </r>
    <r>
      <rPr>
        <b/>
        <i/>
        <sz val="11"/>
        <color theme="1"/>
        <rFont val="Arial"/>
        <family val="2"/>
      </rPr>
      <t>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=1</t>
    </r>
    <r>
      <rPr>
        <b/>
        <sz val="11"/>
        <color theme="1"/>
        <rFont val="Arial"/>
        <family val="2"/>
      </rPr>
      <t>)</t>
    </r>
  </si>
  <si>
    <r>
      <t>R_(</t>
    </r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  <r>
      <rPr>
        <b/>
        <i/>
        <sz val="11"/>
        <color theme="1"/>
        <rFont val="Arial"/>
        <family val="2"/>
      </rPr>
      <t xml:space="preserve">)        </t>
    </r>
    <r>
      <rPr>
        <b/>
        <sz val="11"/>
        <color theme="1"/>
        <rFont val="Arial"/>
        <family val="2"/>
      </rPr>
      <t xml:space="preserve">(for </t>
    </r>
    <r>
      <rPr>
        <b/>
        <i/>
        <sz val="11"/>
        <color theme="1"/>
        <rFont val="Arial"/>
        <family val="2"/>
      </rPr>
      <t>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=1.33</t>
    </r>
    <r>
      <rPr>
        <b/>
        <sz val="11"/>
        <color theme="1"/>
        <rFont val="Arial"/>
        <family val="2"/>
      </rPr>
      <t>)</t>
    </r>
  </si>
  <si>
    <r>
      <t>R_(</t>
    </r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  <r>
      <rPr>
        <b/>
        <i/>
        <sz val="11"/>
        <color theme="1"/>
        <rFont val="Arial"/>
        <family val="2"/>
      </rPr>
      <t xml:space="preserve">)        </t>
    </r>
    <r>
      <rPr>
        <b/>
        <sz val="11"/>
        <color theme="1"/>
        <rFont val="Arial"/>
        <family val="2"/>
      </rPr>
      <t xml:space="preserve">(for </t>
    </r>
    <r>
      <rPr>
        <b/>
        <i/>
        <sz val="11"/>
        <color theme="1"/>
        <rFont val="Arial"/>
        <family val="2"/>
      </rPr>
      <t>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=1.44</t>
    </r>
    <r>
      <rPr>
        <b/>
        <sz val="11"/>
        <color theme="1"/>
        <rFont val="Arial"/>
        <family val="2"/>
      </rPr>
      <t>)</t>
    </r>
  </si>
  <si>
    <r>
      <t>R_(</t>
    </r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  <r>
      <rPr>
        <b/>
        <i/>
        <sz val="11"/>
        <color theme="1"/>
        <rFont val="Arial"/>
        <family val="2"/>
      </rPr>
      <t xml:space="preserve">)        </t>
    </r>
    <r>
      <rPr>
        <b/>
        <sz val="11"/>
        <color theme="1"/>
        <rFont val="Arial"/>
        <family val="2"/>
      </rPr>
      <t xml:space="preserve">(for </t>
    </r>
    <r>
      <rPr>
        <b/>
        <i/>
        <sz val="11"/>
        <color theme="1"/>
        <rFont val="Arial"/>
        <family val="2"/>
      </rPr>
      <t>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=1.77</t>
    </r>
    <r>
      <rPr>
        <b/>
        <sz val="11"/>
        <color theme="1"/>
        <rFont val="Arial"/>
        <family val="2"/>
      </rPr>
      <t>)</t>
    </r>
  </si>
  <si>
    <r>
      <t>R_(</t>
    </r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  <r>
      <rPr>
        <b/>
        <i/>
        <sz val="11"/>
        <color theme="1"/>
        <rFont val="Arial"/>
        <family val="2"/>
      </rPr>
      <t xml:space="preserve">)        </t>
    </r>
    <r>
      <rPr>
        <b/>
        <sz val="11"/>
        <color theme="1"/>
        <rFont val="Arial"/>
        <family val="2"/>
      </rPr>
      <t xml:space="preserve">(for </t>
    </r>
    <r>
      <rPr>
        <b/>
        <i/>
        <sz val="11"/>
        <color theme="1"/>
        <rFont val="Arial"/>
        <family val="2"/>
      </rPr>
      <t>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=2.00</t>
    </r>
    <r>
      <rPr>
        <b/>
        <sz val="11"/>
        <color theme="1"/>
        <rFont val="Arial"/>
        <family val="2"/>
      </rPr>
      <t>)</t>
    </r>
  </si>
  <si>
    <r>
      <t>Alternative R_(</t>
    </r>
    <r>
      <rPr>
        <b/>
        <i/>
        <sz val="11"/>
        <color theme="1"/>
        <rFont val="Symbol"/>
        <family val="1"/>
        <charset val="2"/>
      </rPr>
      <t>w</t>
    </r>
    <r>
      <rPr>
        <b/>
        <i/>
        <vertAlign val="subscript"/>
        <sz val="11"/>
        <color theme="1"/>
        <rFont val="Arial"/>
        <family val="2"/>
      </rPr>
      <t>tr</t>
    </r>
    <r>
      <rPr>
        <b/>
        <i/>
        <sz val="11"/>
        <color theme="1"/>
        <rFont val="Arial"/>
        <family val="2"/>
      </rPr>
      <t xml:space="preserve">)        </t>
    </r>
    <r>
      <rPr>
        <b/>
        <sz val="11"/>
        <color theme="1"/>
        <rFont val="Arial"/>
        <family val="2"/>
      </rPr>
      <t xml:space="preserve">(for </t>
    </r>
    <r>
      <rPr>
        <b/>
        <i/>
        <sz val="11"/>
        <color theme="1"/>
        <rFont val="Arial"/>
        <family val="2"/>
      </rPr>
      <t>n</t>
    </r>
    <r>
      <rPr>
        <b/>
        <vertAlign val="subscript"/>
        <sz val="11"/>
        <color theme="1"/>
        <rFont val="Arial"/>
        <family val="2"/>
      </rPr>
      <t>1</t>
    </r>
    <r>
      <rPr>
        <b/>
        <i/>
        <sz val="11"/>
        <color theme="1"/>
        <rFont val="Arial"/>
        <family val="2"/>
      </rPr>
      <t>=1.44</t>
    </r>
    <r>
      <rPr>
        <b/>
        <sz val="11"/>
        <color theme="1"/>
        <rFont val="Arial"/>
        <family val="2"/>
      </rPr>
      <t>)</t>
    </r>
  </si>
  <si>
    <r>
      <rPr>
        <b/>
        <i/>
        <sz val="12"/>
        <color theme="1"/>
        <rFont val="Symbol"/>
        <family val="1"/>
        <charset val="2"/>
      </rPr>
      <t>w</t>
    </r>
    <r>
      <rPr>
        <b/>
        <i/>
        <vertAlign val="subscript"/>
        <sz val="12"/>
        <color theme="1"/>
        <rFont val="Arial"/>
        <family val="2"/>
      </rPr>
      <t>tr2</t>
    </r>
  </si>
  <si>
    <r>
      <t>1/α (for n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=1.0)</t>
    </r>
  </si>
  <si>
    <r>
      <t>1/α (for n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=1.33)</t>
    </r>
  </si>
  <si>
    <r>
      <t>1/α (for n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=1.44)</t>
    </r>
  </si>
  <si>
    <r>
      <t>Alternative 1/α            (for n</t>
    </r>
    <r>
      <rPr>
        <b/>
        <vertAlign val="subscript"/>
        <sz val="12"/>
        <color theme="1"/>
        <rFont val="Calibri"/>
        <family val="2"/>
        <scheme val="minor"/>
      </rPr>
      <t>1</t>
    </r>
    <r>
      <rPr>
        <b/>
        <sz val="12"/>
        <color theme="1"/>
        <rFont val="Calibri"/>
        <family val="2"/>
        <scheme val="minor"/>
      </rPr>
      <t>=1.44)</t>
    </r>
  </si>
  <si>
    <r>
      <rPr>
        <b/>
        <i/>
        <sz val="11"/>
        <color theme="1"/>
        <rFont val="symbol"/>
        <family val="3"/>
      </rPr>
      <t>w</t>
    </r>
    <r>
      <rPr>
        <b/>
        <i/>
        <vertAlign val="subscript"/>
        <sz val="11"/>
        <color theme="1"/>
        <rFont val="Arial"/>
        <family val="2"/>
      </rPr>
      <t>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</si>
</sst>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i/>
      <vertAlign val="subscript"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Symbol"/>
      <family val="1"/>
      <charset val="2"/>
    </font>
    <font>
      <b/>
      <i/>
      <vertAlign val="subscript"/>
      <sz val="12"/>
      <color theme="1"/>
      <name val="Symbol"/>
      <family val="1"/>
      <charset val="2"/>
    </font>
    <font>
      <b/>
      <sz val="11"/>
      <color theme="1"/>
      <name val="Symbol"/>
      <family val="1"/>
      <charset val="2"/>
    </font>
    <font>
      <b/>
      <u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vertAlign val="subscript"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b/>
      <sz val="12"/>
      <color theme="1"/>
      <name val="Calibri"/>
      <family val="2"/>
    </font>
    <font>
      <b/>
      <i/>
      <sz val="11"/>
      <color theme="1"/>
      <name val="Symbol"/>
      <family val="1"/>
      <charset val="2"/>
    </font>
    <font>
      <b/>
      <i/>
      <sz val="12"/>
      <color theme="1"/>
      <name val="Calibri Light"/>
      <family val="2"/>
    </font>
    <font>
      <b/>
      <i/>
      <vertAlign val="superscript"/>
      <sz val="11"/>
      <color theme="1"/>
      <name val="Arial"/>
      <family val="2"/>
    </font>
    <font>
      <b/>
      <vertAlign val="subscript"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theme="1"/>
      <name val="Symbol"/>
      <family val="1"/>
      <charset val="2"/>
    </font>
    <font>
      <b/>
      <i/>
      <sz val="11"/>
      <color theme="1"/>
      <name val="symbol"/>
      <family val="3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 applyAlignment="1" applyProtection="1">
      <alignment horizontal="center"/>
    </xf>
    <xf numFmtId="0" fontId="19" fillId="3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0" fillId="0" borderId="0" xfId="0" applyFill="1"/>
    <xf numFmtId="0" fontId="1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6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11" fillId="3" borderId="0" xfId="0" applyFont="1" applyFill="1"/>
    <xf numFmtId="0" fontId="8" fillId="3" borderId="0" xfId="0" applyFont="1" applyFill="1"/>
    <xf numFmtId="0" fontId="1" fillId="4" borderId="0" xfId="0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21" fillId="3" borderId="0" xfId="0" applyFont="1" applyFill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C6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8951884668744"/>
          <c:y val="4.4920870776770927E-2"/>
          <c:w val="0.81788574300552841"/>
          <c:h val="0.77374865470513166"/>
        </c:manualLayout>
      </c:layout>
      <c:scatterChart>
        <c:scatterStyle val="lineMarker"/>
        <c:varyColors val="0"/>
        <c:ser>
          <c:idx val="0"/>
          <c:order val="0"/>
          <c:tx>
            <c:v>Analytical (Eq. 25)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'Analytical semi_inf_data'!$A$5:$A$55</c:f>
              <c:numCache>
                <c:formatCode>General</c:formatCode>
                <c:ptCount val="51"/>
                <c:pt idx="0">
                  <c:v>0.3</c:v>
                </c:pt>
                <c:pt idx="1">
                  <c:v>0.31397999999999998</c:v>
                </c:pt>
                <c:pt idx="2">
                  <c:v>0.32795999999999997</c:v>
                </c:pt>
                <c:pt idx="3">
                  <c:v>0.34194000000000002</c:v>
                </c:pt>
                <c:pt idx="4">
                  <c:v>0.35592000000000001</c:v>
                </c:pt>
                <c:pt idx="5">
                  <c:v>0.36990000000000001</c:v>
                </c:pt>
                <c:pt idx="6">
                  <c:v>0.38388</c:v>
                </c:pt>
                <c:pt idx="7">
                  <c:v>0.39785999999999999</c:v>
                </c:pt>
                <c:pt idx="8">
                  <c:v>0.41183999999999998</c:v>
                </c:pt>
                <c:pt idx="9">
                  <c:v>0.42581999999999998</c:v>
                </c:pt>
                <c:pt idx="10">
                  <c:v>0.43980000000000002</c:v>
                </c:pt>
                <c:pt idx="11">
                  <c:v>0.45378000000000002</c:v>
                </c:pt>
                <c:pt idx="12">
                  <c:v>0.46776000000000001</c:v>
                </c:pt>
                <c:pt idx="13">
                  <c:v>0.48174</c:v>
                </c:pt>
                <c:pt idx="14">
                  <c:v>0.49571999999999999</c:v>
                </c:pt>
                <c:pt idx="15">
                  <c:v>0.50970000000000004</c:v>
                </c:pt>
                <c:pt idx="16">
                  <c:v>0.52368000000000003</c:v>
                </c:pt>
                <c:pt idx="17">
                  <c:v>0.53766000000000003</c:v>
                </c:pt>
                <c:pt idx="18">
                  <c:v>0.55164000000000002</c:v>
                </c:pt>
                <c:pt idx="19">
                  <c:v>0.56562000000000001</c:v>
                </c:pt>
                <c:pt idx="20">
                  <c:v>0.5796</c:v>
                </c:pt>
                <c:pt idx="21">
                  <c:v>0.59358</c:v>
                </c:pt>
                <c:pt idx="22">
                  <c:v>0.60755999999999999</c:v>
                </c:pt>
                <c:pt idx="23">
                  <c:v>0.62153999999999998</c:v>
                </c:pt>
                <c:pt idx="24">
                  <c:v>0.63551999999999997</c:v>
                </c:pt>
                <c:pt idx="25">
                  <c:v>0.64949999999999997</c:v>
                </c:pt>
                <c:pt idx="26">
                  <c:v>0.66347999999999996</c:v>
                </c:pt>
                <c:pt idx="27">
                  <c:v>0.67745999999999995</c:v>
                </c:pt>
                <c:pt idx="28">
                  <c:v>0.69144000000000005</c:v>
                </c:pt>
                <c:pt idx="29">
                  <c:v>0.70542000000000005</c:v>
                </c:pt>
                <c:pt idx="30">
                  <c:v>0.71940000000000004</c:v>
                </c:pt>
                <c:pt idx="31">
                  <c:v>0.73338000000000003</c:v>
                </c:pt>
                <c:pt idx="32">
                  <c:v>0.74736000000000002</c:v>
                </c:pt>
                <c:pt idx="33">
                  <c:v>0.76134000000000002</c:v>
                </c:pt>
                <c:pt idx="34">
                  <c:v>0.77532000000000001</c:v>
                </c:pt>
                <c:pt idx="35">
                  <c:v>0.7893</c:v>
                </c:pt>
                <c:pt idx="36">
                  <c:v>0.80327999999999999</c:v>
                </c:pt>
                <c:pt idx="37">
                  <c:v>0.81725999999999999</c:v>
                </c:pt>
                <c:pt idx="38">
                  <c:v>0.83123999999999998</c:v>
                </c:pt>
                <c:pt idx="39">
                  <c:v>0.84521999999999997</c:v>
                </c:pt>
                <c:pt idx="40">
                  <c:v>0.85919999999999996</c:v>
                </c:pt>
                <c:pt idx="41">
                  <c:v>0.87317999999999996</c:v>
                </c:pt>
                <c:pt idx="42">
                  <c:v>0.88715999999999995</c:v>
                </c:pt>
                <c:pt idx="43">
                  <c:v>0.90114000000000005</c:v>
                </c:pt>
                <c:pt idx="44">
                  <c:v>0.91512000000000004</c:v>
                </c:pt>
                <c:pt idx="45">
                  <c:v>0.92910000000000004</c:v>
                </c:pt>
                <c:pt idx="46">
                  <c:v>0.94308000000000003</c:v>
                </c:pt>
                <c:pt idx="47">
                  <c:v>0.95706000000000002</c:v>
                </c:pt>
                <c:pt idx="48">
                  <c:v>0.97104000000000001</c:v>
                </c:pt>
                <c:pt idx="49">
                  <c:v>0.98502000000000001</c:v>
                </c:pt>
                <c:pt idx="50">
                  <c:v>0.999</c:v>
                </c:pt>
              </c:numCache>
            </c:numRef>
          </c:xVal>
          <c:yVal>
            <c:numRef>
              <c:f>'Analytical semi_inf_data'!$B$5:$B$55</c:f>
              <c:numCache>
                <c:formatCode>General</c:formatCode>
                <c:ptCount val="51"/>
                <c:pt idx="0">
                  <c:v>2.9909796188771653E-2</c:v>
                </c:pt>
                <c:pt idx="1">
                  <c:v>3.1447719824031724E-2</c:v>
                </c:pt>
                <c:pt idx="2">
                  <c:v>3.502053395535857E-2</c:v>
                </c:pt>
                <c:pt idx="3">
                  <c:v>3.9149903053867216E-2</c:v>
                </c:pt>
                <c:pt idx="4">
                  <c:v>4.2924689501691232E-2</c:v>
                </c:pt>
                <c:pt idx="5">
                  <c:v>4.6093712968826979E-2</c:v>
                </c:pt>
                <c:pt idx="6">
                  <c:v>4.8749728026561343E-2</c:v>
                </c:pt>
                <c:pt idx="7">
                  <c:v>5.1096006268456604E-2</c:v>
                </c:pt>
                <c:pt idx="8">
                  <c:v>5.3336343754801084E-2</c:v>
                </c:pt>
                <c:pt idx="9">
                  <c:v>5.5636901290267604E-2</c:v>
                </c:pt>
                <c:pt idx="10">
                  <c:v>5.8120078757998496E-2</c:v>
                </c:pt>
                <c:pt idx="11">
                  <c:v>6.0870101237559093E-2</c:v>
                </c:pt>
                <c:pt idx="12">
                  <c:v>6.3941514065625177E-2</c:v>
                </c:pt>
                <c:pt idx="13">
                  <c:v>6.736724775264899E-2</c:v>
                </c:pt>
                <c:pt idx="14">
                  <c:v>7.1165247808983048E-2</c:v>
                </c:pt>
                <c:pt idx="15">
                  <c:v>7.5343575833948739E-2</c:v>
                </c:pt>
                <c:pt idx="16">
                  <c:v>7.9904195000265285E-2</c:v>
                </c:pt>
                <c:pt idx="17">
                  <c:v>8.4845718441276113E-2</c:v>
                </c:pt>
                <c:pt idx="18">
                  <c:v>9.0165377220508824E-2</c:v>
                </c:pt>
                <c:pt idx="19">
                  <c:v>9.5860418290705532E-2</c:v>
                </c:pt>
                <c:pt idx="20">
                  <c:v>0.10192909598261107</c:v>
                </c:pt>
                <c:pt idx="21">
                  <c:v>0.10837138087557444</c:v>
                </c:pt>
                <c:pt idx="22">
                  <c:v>0.11518947884039013</c:v>
                </c:pt>
                <c:pt idx="23">
                  <c:v>0.12238822981967852</c:v>
                </c:pt>
                <c:pt idx="24">
                  <c:v>0.12997543915283172</c:v>
                </c:pt>
                <c:pt idx="25">
                  <c:v>0.13796218264286875</c:v>
                </c:pt>
                <c:pt idx="26">
                  <c:v>0.14636311904362923</c:v>
                </c:pt>
                <c:pt idx="27">
                  <c:v>0.15519683946656371</c:v>
                </c:pt>
                <c:pt idx="28">
                  <c:v>0.16448628191873355</c:v>
                </c:pt>
                <c:pt idx="29">
                  <c:v>0.17425924063651932</c:v>
                </c:pt>
                <c:pt idx="30">
                  <c:v>0.18454900423693774</c:v>
                </c:pt>
                <c:pt idx="31">
                  <c:v>0.1953951645089621</c:v>
                </c:pt>
                <c:pt idx="32">
                  <c:v>0.20684464995036037</c:v>
                </c:pt>
                <c:pt idx="33">
                  <c:v>0.21895305669521078</c:v>
                </c:pt>
                <c:pt idx="34">
                  <c:v>0.23178637719733763</c:v>
                </c:pt>
                <c:pt idx="35">
                  <c:v>0.2454232687478041</c:v>
                </c:pt>
                <c:pt idx="36">
                  <c:v>0.25995806764470009</c:v>
                </c:pt>
                <c:pt idx="37">
                  <c:v>0.27550485432981342</c:v>
                </c:pt>
                <c:pt idx="38">
                  <c:v>0.29220303422342819</c:v>
                </c:pt>
                <c:pt idx="39">
                  <c:v>0.31022516237336595</c:v>
                </c:pt>
                <c:pt idx="40">
                  <c:v>0.32978819102681856</c:v>
                </c:pt>
                <c:pt idx="41">
                  <c:v>0.35117012437561795</c:v>
                </c:pt>
                <c:pt idx="42">
                  <c:v>0.37473557464218876</c:v>
                </c:pt>
                <c:pt idx="43">
                  <c:v>0.40097671716043054</c:v>
                </c:pt>
                <c:pt idx="44">
                  <c:v>0.43058256230751912</c:v>
                </c:pt>
                <c:pt idx="45">
                  <c:v>0.46456448079913387</c:v>
                </c:pt>
                <c:pt idx="46">
                  <c:v>0.50450541299334395</c:v>
                </c:pt>
                <c:pt idx="47">
                  <c:v>0.55312203266867765</c:v>
                </c:pt>
                <c:pt idx="48">
                  <c:v>0.61580513654391844</c:v>
                </c:pt>
                <c:pt idx="49">
                  <c:v>0.70660052529738993</c:v>
                </c:pt>
                <c:pt idx="50">
                  <c:v>0.92371605293376557</c:v>
                </c:pt>
              </c:numCache>
            </c:numRef>
          </c:yVal>
          <c:smooth val="0"/>
        </c:ser>
        <c:ser>
          <c:idx val="1"/>
          <c:order val="1"/>
          <c:tx>
            <c:v>MCM(g=0.7)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'semi_inf_MCM data'!$A$5:$A$54</c:f>
              <c:numCache>
                <c:formatCode>General</c:formatCode>
                <c:ptCount val="50"/>
                <c:pt idx="0">
                  <c:v>0.20791999999999999</c:v>
                </c:pt>
                <c:pt idx="1">
                  <c:v>0.25531999999999999</c:v>
                </c:pt>
                <c:pt idx="2">
                  <c:v>0.31034</c:v>
                </c:pt>
                <c:pt idx="3">
                  <c:v>0.33071</c:v>
                </c:pt>
                <c:pt idx="4">
                  <c:v>0.35222999999999999</c:v>
                </c:pt>
                <c:pt idx="5">
                  <c:v>0.375</c:v>
                </c:pt>
                <c:pt idx="6">
                  <c:v>0.39913999999999999</c:v>
                </c:pt>
                <c:pt idx="7">
                  <c:v>0.42477999999999999</c:v>
                </c:pt>
                <c:pt idx="8">
                  <c:v>0.45205000000000001</c:v>
                </c:pt>
                <c:pt idx="9">
                  <c:v>0.48113</c:v>
                </c:pt>
                <c:pt idx="10">
                  <c:v>0.51219999999999999</c:v>
                </c:pt>
                <c:pt idx="11">
                  <c:v>0.54544999999999999</c:v>
                </c:pt>
                <c:pt idx="12">
                  <c:v>0.55952000000000002</c:v>
                </c:pt>
                <c:pt idx="13">
                  <c:v>0.57399999999999995</c:v>
                </c:pt>
                <c:pt idx="14">
                  <c:v>0.58889999999999998</c:v>
                </c:pt>
                <c:pt idx="15">
                  <c:v>0.60426000000000002</c:v>
                </c:pt>
                <c:pt idx="16">
                  <c:v>0.62009000000000003</c:v>
                </c:pt>
                <c:pt idx="17">
                  <c:v>0.63641000000000003</c:v>
                </c:pt>
                <c:pt idx="18">
                  <c:v>0.65325</c:v>
                </c:pt>
                <c:pt idx="19">
                  <c:v>0.67062999999999995</c:v>
                </c:pt>
                <c:pt idx="20">
                  <c:v>0.68857000000000002</c:v>
                </c:pt>
                <c:pt idx="21">
                  <c:v>0.70711000000000002</c:v>
                </c:pt>
                <c:pt idx="22">
                  <c:v>0.72628000000000004</c:v>
                </c:pt>
                <c:pt idx="23">
                  <c:v>0.74611000000000005</c:v>
                </c:pt>
                <c:pt idx="24">
                  <c:v>0.76661999999999997</c:v>
                </c:pt>
                <c:pt idx="25">
                  <c:v>0.78786999999999996</c:v>
                </c:pt>
                <c:pt idx="26">
                  <c:v>0.80989</c:v>
                </c:pt>
                <c:pt idx="27">
                  <c:v>0.83270999999999995</c:v>
                </c:pt>
                <c:pt idx="28">
                  <c:v>0.85640000000000005</c:v>
                </c:pt>
                <c:pt idx="29">
                  <c:v>0.88099000000000005</c:v>
                </c:pt>
                <c:pt idx="30">
                  <c:v>0.90654000000000001</c:v>
                </c:pt>
                <c:pt idx="31">
                  <c:v>0.91100000000000003</c:v>
                </c:pt>
                <c:pt idx="32">
                  <c:v>0.91549000000000003</c:v>
                </c:pt>
                <c:pt idx="33">
                  <c:v>0.92000999999999999</c:v>
                </c:pt>
                <c:pt idx="34">
                  <c:v>0.92456000000000005</c:v>
                </c:pt>
                <c:pt idx="35">
                  <c:v>0.92913999999999997</c:v>
                </c:pt>
                <c:pt idx="36">
                  <c:v>0.93374999999999997</c:v>
                </c:pt>
                <c:pt idx="37">
                  <c:v>0.93838999999999995</c:v>
                </c:pt>
                <c:pt idx="38">
                  <c:v>0.94306999999999996</c:v>
                </c:pt>
                <c:pt idx="39">
                  <c:v>0.94777</c:v>
                </c:pt>
                <c:pt idx="40">
                  <c:v>0.95250999999999997</c:v>
                </c:pt>
                <c:pt idx="41">
                  <c:v>0.95728000000000002</c:v>
                </c:pt>
                <c:pt idx="42">
                  <c:v>0.96209</c:v>
                </c:pt>
                <c:pt idx="43">
                  <c:v>0.96692</c:v>
                </c:pt>
                <c:pt idx="44">
                  <c:v>0.9718</c:v>
                </c:pt>
                <c:pt idx="45">
                  <c:v>0.97670000000000001</c:v>
                </c:pt>
                <c:pt idx="46">
                  <c:v>0.98163999999999996</c:v>
                </c:pt>
                <c:pt idx="47">
                  <c:v>0.98662000000000005</c:v>
                </c:pt>
                <c:pt idx="48">
                  <c:v>0.99163000000000001</c:v>
                </c:pt>
                <c:pt idx="49">
                  <c:v>0.99666999999999994</c:v>
                </c:pt>
              </c:numCache>
            </c:numRef>
          </c:xVal>
          <c:yVal>
            <c:numRef>
              <c:f>'semi_inf_MCM data'!$B$5:$B$54</c:f>
              <c:numCache>
                <c:formatCode>General</c:formatCode>
                <c:ptCount val="50"/>
                <c:pt idx="0">
                  <c:v>3.4939999999999999E-2</c:v>
                </c:pt>
                <c:pt idx="1">
                  <c:v>3.5000000000000003E-2</c:v>
                </c:pt>
                <c:pt idx="2">
                  <c:v>3.968E-2</c:v>
                </c:pt>
                <c:pt idx="3">
                  <c:v>4.2950000000000002E-2</c:v>
                </c:pt>
                <c:pt idx="4">
                  <c:v>4.6249999999999999E-2</c:v>
                </c:pt>
                <c:pt idx="5">
                  <c:v>4.9180000000000001E-2</c:v>
                </c:pt>
                <c:pt idx="6">
                  <c:v>5.355E-2</c:v>
                </c:pt>
                <c:pt idx="7">
                  <c:v>5.8250000000000003E-2</c:v>
                </c:pt>
                <c:pt idx="8">
                  <c:v>6.3799999999999996E-2</c:v>
                </c:pt>
                <c:pt idx="9">
                  <c:v>7.1629999999999999E-2</c:v>
                </c:pt>
                <c:pt idx="10">
                  <c:v>7.9320000000000002E-2</c:v>
                </c:pt>
                <c:pt idx="11">
                  <c:v>9.1300000000000006E-2</c:v>
                </c:pt>
                <c:pt idx="12">
                  <c:v>9.6079999999999999E-2</c:v>
                </c:pt>
                <c:pt idx="13">
                  <c:v>0.10335</c:v>
                </c:pt>
                <c:pt idx="14">
                  <c:v>0.10904999999999999</c:v>
                </c:pt>
                <c:pt idx="15">
                  <c:v>0.11759</c:v>
                </c:pt>
                <c:pt idx="16">
                  <c:v>0.12504000000000001</c:v>
                </c:pt>
                <c:pt idx="17">
                  <c:v>0.13300000000000001</c:v>
                </c:pt>
                <c:pt idx="18">
                  <c:v>0.14246</c:v>
                </c:pt>
                <c:pt idx="19">
                  <c:v>0.15126000000000001</c:v>
                </c:pt>
                <c:pt idx="20">
                  <c:v>0.16414999999999999</c:v>
                </c:pt>
                <c:pt idx="21">
                  <c:v>0.17532</c:v>
                </c:pt>
                <c:pt idx="22">
                  <c:v>0.18926000000000001</c:v>
                </c:pt>
                <c:pt idx="23">
                  <c:v>0.20412</c:v>
                </c:pt>
                <c:pt idx="24">
                  <c:v>0.22459999999999999</c:v>
                </c:pt>
                <c:pt idx="25">
                  <c:v>0.24440999999999999</c:v>
                </c:pt>
                <c:pt idx="26">
                  <c:v>0.26379999999999998</c:v>
                </c:pt>
                <c:pt idx="27">
                  <c:v>0.28965999999999997</c:v>
                </c:pt>
                <c:pt idx="28">
                  <c:v>0.32382</c:v>
                </c:pt>
                <c:pt idx="29">
                  <c:v>0.35826999999999998</c:v>
                </c:pt>
                <c:pt idx="30">
                  <c:v>0.40281</c:v>
                </c:pt>
                <c:pt idx="31">
                  <c:v>0.41782999999999998</c:v>
                </c:pt>
                <c:pt idx="32">
                  <c:v>0.43020999999999998</c:v>
                </c:pt>
                <c:pt idx="33">
                  <c:v>0.43853999999999999</c:v>
                </c:pt>
                <c:pt idx="34">
                  <c:v>0.44528000000000001</c:v>
                </c:pt>
                <c:pt idx="35">
                  <c:v>0.46229999999999999</c:v>
                </c:pt>
                <c:pt idx="36">
                  <c:v>0.47100999999999998</c:v>
                </c:pt>
                <c:pt idx="37">
                  <c:v>0.48575000000000002</c:v>
                </c:pt>
                <c:pt idx="38">
                  <c:v>0.49530000000000002</c:v>
                </c:pt>
                <c:pt idx="39">
                  <c:v>0.51683999999999997</c:v>
                </c:pt>
                <c:pt idx="40">
                  <c:v>0.53183999999999998</c:v>
                </c:pt>
                <c:pt idx="41">
                  <c:v>0.54357</c:v>
                </c:pt>
                <c:pt idx="42">
                  <c:v>0.57386999999999999</c:v>
                </c:pt>
                <c:pt idx="43">
                  <c:v>0.58543999999999996</c:v>
                </c:pt>
                <c:pt idx="44">
                  <c:v>0.61812999999999996</c:v>
                </c:pt>
                <c:pt idx="45">
                  <c:v>0.65742999999999996</c:v>
                </c:pt>
                <c:pt idx="46">
                  <c:v>0.70023999999999997</c:v>
                </c:pt>
                <c:pt idx="47">
                  <c:v>0.72848999999999997</c:v>
                </c:pt>
                <c:pt idx="48">
                  <c:v>0.81079000000000001</c:v>
                </c:pt>
                <c:pt idx="49">
                  <c:v>0.84477999999999998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'Analytical semi_inf_data'!$A$5:$A$55</c:f>
              <c:numCache>
                <c:formatCode>General</c:formatCode>
                <c:ptCount val="51"/>
                <c:pt idx="0">
                  <c:v>0.3</c:v>
                </c:pt>
                <c:pt idx="1">
                  <c:v>0.31397999999999998</c:v>
                </c:pt>
                <c:pt idx="2">
                  <c:v>0.32795999999999997</c:v>
                </c:pt>
                <c:pt idx="3">
                  <c:v>0.34194000000000002</c:v>
                </c:pt>
                <c:pt idx="4">
                  <c:v>0.35592000000000001</c:v>
                </c:pt>
                <c:pt idx="5">
                  <c:v>0.36990000000000001</c:v>
                </c:pt>
                <c:pt idx="6">
                  <c:v>0.38388</c:v>
                </c:pt>
                <c:pt idx="7">
                  <c:v>0.39785999999999999</c:v>
                </c:pt>
                <c:pt idx="8">
                  <c:v>0.41183999999999998</c:v>
                </c:pt>
                <c:pt idx="9">
                  <c:v>0.42581999999999998</c:v>
                </c:pt>
                <c:pt idx="10">
                  <c:v>0.43980000000000002</c:v>
                </c:pt>
                <c:pt idx="11">
                  <c:v>0.45378000000000002</c:v>
                </c:pt>
                <c:pt idx="12">
                  <c:v>0.46776000000000001</c:v>
                </c:pt>
                <c:pt idx="13">
                  <c:v>0.48174</c:v>
                </c:pt>
                <c:pt idx="14">
                  <c:v>0.49571999999999999</c:v>
                </c:pt>
                <c:pt idx="15">
                  <c:v>0.50970000000000004</c:v>
                </c:pt>
                <c:pt idx="16">
                  <c:v>0.52368000000000003</c:v>
                </c:pt>
                <c:pt idx="17">
                  <c:v>0.53766000000000003</c:v>
                </c:pt>
                <c:pt idx="18">
                  <c:v>0.55164000000000002</c:v>
                </c:pt>
                <c:pt idx="19">
                  <c:v>0.56562000000000001</c:v>
                </c:pt>
                <c:pt idx="20">
                  <c:v>0.5796</c:v>
                </c:pt>
                <c:pt idx="21">
                  <c:v>0.59358</c:v>
                </c:pt>
                <c:pt idx="22">
                  <c:v>0.60755999999999999</c:v>
                </c:pt>
                <c:pt idx="23">
                  <c:v>0.62153999999999998</c:v>
                </c:pt>
                <c:pt idx="24">
                  <c:v>0.63551999999999997</c:v>
                </c:pt>
                <c:pt idx="25">
                  <c:v>0.64949999999999997</c:v>
                </c:pt>
                <c:pt idx="26">
                  <c:v>0.66347999999999996</c:v>
                </c:pt>
                <c:pt idx="27">
                  <c:v>0.67745999999999995</c:v>
                </c:pt>
                <c:pt idx="28">
                  <c:v>0.69144000000000005</c:v>
                </c:pt>
                <c:pt idx="29">
                  <c:v>0.70542000000000005</c:v>
                </c:pt>
                <c:pt idx="30">
                  <c:v>0.71940000000000004</c:v>
                </c:pt>
                <c:pt idx="31">
                  <c:v>0.73338000000000003</c:v>
                </c:pt>
                <c:pt idx="32">
                  <c:v>0.74736000000000002</c:v>
                </c:pt>
                <c:pt idx="33">
                  <c:v>0.76134000000000002</c:v>
                </c:pt>
                <c:pt idx="34">
                  <c:v>0.77532000000000001</c:v>
                </c:pt>
                <c:pt idx="35">
                  <c:v>0.7893</c:v>
                </c:pt>
                <c:pt idx="36">
                  <c:v>0.80327999999999999</c:v>
                </c:pt>
                <c:pt idx="37">
                  <c:v>0.81725999999999999</c:v>
                </c:pt>
                <c:pt idx="38">
                  <c:v>0.83123999999999998</c:v>
                </c:pt>
                <c:pt idx="39">
                  <c:v>0.84521999999999997</c:v>
                </c:pt>
                <c:pt idx="40">
                  <c:v>0.85919999999999996</c:v>
                </c:pt>
                <c:pt idx="41">
                  <c:v>0.87317999999999996</c:v>
                </c:pt>
                <c:pt idx="42">
                  <c:v>0.88715999999999995</c:v>
                </c:pt>
                <c:pt idx="43">
                  <c:v>0.90114000000000005</c:v>
                </c:pt>
                <c:pt idx="44">
                  <c:v>0.91512000000000004</c:v>
                </c:pt>
                <c:pt idx="45">
                  <c:v>0.92910000000000004</c:v>
                </c:pt>
                <c:pt idx="46">
                  <c:v>0.94308000000000003</c:v>
                </c:pt>
                <c:pt idx="47">
                  <c:v>0.95706000000000002</c:v>
                </c:pt>
                <c:pt idx="48">
                  <c:v>0.97104000000000001</c:v>
                </c:pt>
                <c:pt idx="49">
                  <c:v>0.98502000000000001</c:v>
                </c:pt>
                <c:pt idx="50">
                  <c:v>0.999</c:v>
                </c:pt>
              </c:numCache>
            </c:numRef>
          </c:xVal>
          <c:yVal>
            <c:numRef>
              <c:f>'Analytical semi_inf_data'!$C$5:$C$55</c:f>
              <c:numCache>
                <c:formatCode>General</c:formatCode>
                <c:ptCount val="51"/>
                <c:pt idx="0">
                  <c:v>2.700607562124286E-2</c:v>
                </c:pt>
                <c:pt idx="1">
                  <c:v>2.7351592041274356E-2</c:v>
                </c:pt>
                <c:pt idx="2">
                  <c:v>2.6920902763969322E-2</c:v>
                </c:pt>
                <c:pt idx="3">
                  <c:v>2.6172075306530689E-2</c:v>
                </c:pt>
                <c:pt idx="4">
                  <c:v>2.5557916699800225E-2</c:v>
                </c:pt>
                <c:pt idx="5">
                  <c:v>2.5339713432628655E-2</c:v>
                </c:pt>
                <c:pt idx="6">
                  <c:v>2.5614979998083647E-2</c:v>
                </c:pt>
                <c:pt idx="7">
                  <c:v>2.6385418508777379E-2</c:v>
                </c:pt>
                <c:pt idx="8">
                  <c:v>2.7608532888713976E-2</c:v>
                </c:pt>
                <c:pt idx="9">
                  <c:v>2.9227631940567215E-2</c:v>
                </c:pt>
                <c:pt idx="10">
                  <c:v>3.1186834228348517E-2</c:v>
                </c:pt>
                <c:pt idx="11">
                  <c:v>3.3437481278389761E-2</c:v>
                </c:pt>
                <c:pt idx="12">
                  <c:v>3.5940121442402571E-2</c:v>
                </c:pt>
                <c:pt idx="13">
                  <c:v>3.8664416695507242E-2</c:v>
                </c:pt>
                <c:pt idx="14">
                  <c:v>4.1588204764723004E-2</c:v>
                </c:pt>
                <c:pt idx="15">
                  <c:v>4.4696324165640594E-2</c:v>
                </c:pt>
                <c:pt idx="16">
                  <c:v>4.7979480253194803E-2</c:v>
                </c:pt>
                <c:pt idx="17">
                  <c:v>5.1433263991596513E-2</c:v>
                </c:pt>
                <c:pt idx="18">
                  <c:v>5.5057355086253236E-2</c:v>
                </c:pt>
                <c:pt idx="19">
                  <c:v>5.8854905437518638E-2</c:v>
                </c:pt>
                <c:pt idx="20">
                  <c:v>6.283208535848514E-2</c:v>
                </c:pt>
                <c:pt idx="21">
                  <c:v>6.699777215366691E-2</c:v>
                </c:pt>
                <c:pt idx="22">
                  <c:v>7.1363362675097755E-2</c:v>
                </c:pt>
                <c:pt idx="23">
                  <c:v>7.5942695524721313E-2</c:v>
                </c:pt>
                <c:pt idx="24">
                  <c:v>8.0752073368999214E-2</c:v>
                </c:pt>
                <c:pt idx="25">
                  <c:v>8.5810380887440932E-2</c:v>
                </c:pt>
                <c:pt idx="26">
                  <c:v>9.1139299132127788E-2</c:v>
                </c:pt>
                <c:pt idx="27">
                  <c:v>9.6763622719925585E-2</c:v>
                </c:pt>
                <c:pt idx="28">
                  <c:v>0.10271169268419927</c:v>
                </c:pt>
                <c:pt idx="29">
                  <c:v>0.10901596553394562</c:v>
                </c:pt>
                <c:pt idx="30">
                  <c:v>0.11571374890442009</c:v>
                </c:pt>
                <c:pt idx="31">
                  <c:v>0.1228481472999053</c:v>
                </c:pt>
                <c:pt idx="32">
                  <c:v>0.13046927957227958</c:v>
                </c:pt>
                <c:pt idx="33">
                  <c:v>0.13863585563979441</c:v>
                </c:pt>
                <c:pt idx="34">
                  <c:v>0.14741723779277527</c:v>
                </c:pt>
                <c:pt idx="35">
                  <c:v>0.15689616869824929</c:v>
                </c:pt>
                <c:pt idx="36">
                  <c:v>0.16717243552543773</c:v>
                </c:pt>
                <c:pt idx="37">
                  <c:v>0.1783678775197701</c:v>
                </c:pt>
                <c:pt idx="38">
                  <c:v>0.19063336861321842</c:v>
                </c:pt>
                <c:pt idx="39">
                  <c:v>0.20415878345512256</c:v>
                </c:pt>
                <c:pt idx="40">
                  <c:v>0.21918761235303902</c:v>
                </c:pt>
                <c:pt idx="41">
                  <c:v>0.23603908701917242</c:v>
                </c:pt>
                <c:pt idx="42">
                  <c:v>0.2551429704454542</c:v>
                </c:pt>
                <c:pt idx="43">
                  <c:v>0.27709682652673628</c:v>
                </c:pt>
                <c:pt idx="44">
                  <c:v>0.30276579746928911</c:v>
                </c:pt>
                <c:pt idx="45">
                  <c:v>0.33346945087629154</c:v>
                </c:pt>
                <c:pt idx="46">
                  <c:v>0.37136669678386247</c:v>
                </c:pt>
                <c:pt idx="47">
                  <c:v>0.42036162647438402</c:v>
                </c:pt>
                <c:pt idx="48">
                  <c:v>0.48871330916517175</c:v>
                </c:pt>
                <c:pt idx="49">
                  <c:v>0.59983942289416947</c:v>
                </c:pt>
                <c:pt idx="50">
                  <c:v>0.94665857037874257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triangle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'semi_inf_MCM data'!$D$5:$D$54</c:f>
              <c:numCache>
                <c:formatCode>General</c:formatCode>
                <c:ptCount val="50"/>
                <c:pt idx="0">
                  <c:v>0.20791999999999999</c:v>
                </c:pt>
                <c:pt idx="1">
                  <c:v>0.25531999999999999</c:v>
                </c:pt>
                <c:pt idx="2">
                  <c:v>0.31034</c:v>
                </c:pt>
                <c:pt idx="3">
                  <c:v>0.33071</c:v>
                </c:pt>
                <c:pt idx="4">
                  <c:v>0.35222999999999999</c:v>
                </c:pt>
                <c:pt idx="5">
                  <c:v>0.375</c:v>
                </c:pt>
                <c:pt idx="6">
                  <c:v>0.39913999999999999</c:v>
                </c:pt>
                <c:pt idx="7">
                  <c:v>0.42477999999999999</c:v>
                </c:pt>
                <c:pt idx="8">
                  <c:v>0.45205000000000001</c:v>
                </c:pt>
                <c:pt idx="9">
                  <c:v>0.48113</c:v>
                </c:pt>
                <c:pt idx="10">
                  <c:v>0.51219999999999999</c:v>
                </c:pt>
                <c:pt idx="11">
                  <c:v>0.54544999999999999</c:v>
                </c:pt>
                <c:pt idx="12">
                  <c:v>0.55952000000000002</c:v>
                </c:pt>
                <c:pt idx="13">
                  <c:v>0.57399999999999995</c:v>
                </c:pt>
                <c:pt idx="14">
                  <c:v>0.58889999999999998</c:v>
                </c:pt>
                <c:pt idx="15">
                  <c:v>0.60426000000000002</c:v>
                </c:pt>
                <c:pt idx="16">
                  <c:v>0.62009000000000003</c:v>
                </c:pt>
                <c:pt idx="17">
                  <c:v>0.63641000000000003</c:v>
                </c:pt>
                <c:pt idx="18">
                  <c:v>0.65325</c:v>
                </c:pt>
                <c:pt idx="19">
                  <c:v>0.67062999999999995</c:v>
                </c:pt>
                <c:pt idx="20">
                  <c:v>0.68857000000000002</c:v>
                </c:pt>
                <c:pt idx="21">
                  <c:v>0.70711000000000002</c:v>
                </c:pt>
                <c:pt idx="22">
                  <c:v>0.72628000000000004</c:v>
                </c:pt>
                <c:pt idx="23">
                  <c:v>0.74611000000000005</c:v>
                </c:pt>
                <c:pt idx="24">
                  <c:v>0.76661999999999997</c:v>
                </c:pt>
                <c:pt idx="25">
                  <c:v>0.78786999999999996</c:v>
                </c:pt>
                <c:pt idx="26">
                  <c:v>0.80989</c:v>
                </c:pt>
                <c:pt idx="27">
                  <c:v>0.83270999999999995</c:v>
                </c:pt>
                <c:pt idx="28">
                  <c:v>0.85640000000000005</c:v>
                </c:pt>
                <c:pt idx="29">
                  <c:v>0.88099000000000005</c:v>
                </c:pt>
                <c:pt idx="30">
                  <c:v>0.90654000000000001</c:v>
                </c:pt>
                <c:pt idx="31">
                  <c:v>0.91100000000000003</c:v>
                </c:pt>
                <c:pt idx="32">
                  <c:v>0.91549000000000003</c:v>
                </c:pt>
                <c:pt idx="33">
                  <c:v>0.92000999999999999</c:v>
                </c:pt>
                <c:pt idx="34">
                  <c:v>0.92456000000000005</c:v>
                </c:pt>
                <c:pt idx="35">
                  <c:v>0.92913999999999997</c:v>
                </c:pt>
                <c:pt idx="36">
                  <c:v>0.93374999999999997</c:v>
                </c:pt>
                <c:pt idx="37">
                  <c:v>0.93838999999999995</c:v>
                </c:pt>
                <c:pt idx="38">
                  <c:v>0.94306999999999996</c:v>
                </c:pt>
                <c:pt idx="39">
                  <c:v>0.94777</c:v>
                </c:pt>
                <c:pt idx="40">
                  <c:v>0.95250999999999997</c:v>
                </c:pt>
                <c:pt idx="41">
                  <c:v>0.95728000000000002</c:v>
                </c:pt>
                <c:pt idx="42">
                  <c:v>0.96209</c:v>
                </c:pt>
                <c:pt idx="43">
                  <c:v>0.96692</c:v>
                </c:pt>
                <c:pt idx="44">
                  <c:v>0.9718</c:v>
                </c:pt>
                <c:pt idx="45">
                  <c:v>0.97670000000000001</c:v>
                </c:pt>
                <c:pt idx="46">
                  <c:v>0.98163999999999996</c:v>
                </c:pt>
                <c:pt idx="47">
                  <c:v>0.98662000000000005</c:v>
                </c:pt>
                <c:pt idx="48">
                  <c:v>0.99163000000000001</c:v>
                </c:pt>
                <c:pt idx="49">
                  <c:v>0.99666999999999994</c:v>
                </c:pt>
              </c:numCache>
            </c:numRef>
          </c:xVal>
          <c:yVal>
            <c:numRef>
              <c:f>'semi_inf_MCM data'!$E$5:$E$54</c:f>
              <c:numCache>
                <c:formatCode>General</c:formatCode>
                <c:ptCount val="50"/>
                <c:pt idx="0">
                  <c:v>2.402E-2</c:v>
                </c:pt>
                <c:pt idx="1">
                  <c:v>2.402E-2</c:v>
                </c:pt>
                <c:pt idx="2">
                  <c:v>2.409E-2</c:v>
                </c:pt>
                <c:pt idx="3">
                  <c:v>2.4910000000000002E-2</c:v>
                </c:pt>
                <c:pt idx="4">
                  <c:v>2.6409999999999999E-2</c:v>
                </c:pt>
                <c:pt idx="5">
                  <c:v>2.7130000000000001E-2</c:v>
                </c:pt>
                <c:pt idx="6">
                  <c:v>2.8719999999999999E-2</c:v>
                </c:pt>
                <c:pt idx="7">
                  <c:v>3.0269999999999998E-2</c:v>
                </c:pt>
                <c:pt idx="8">
                  <c:v>3.4049999999999997E-2</c:v>
                </c:pt>
                <c:pt idx="9">
                  <c:v>4.0129999999999999E-2</c:v>
                </c:pt>
                <c:pt idx="10">
                  <c:v>4.5600000000000002E-2</c:v>
                </c:pt>
                <c:pt idx="11">
                  <c:v>5.237E-2</c:v>
                </c:pt>
                <c:pt idx="12">
                  <c:v>5.7829999999999999E-2</c:v>
                </c:pt>
                <c:pt idx="13">
                  <c:v>6.2480000000000001E-2</c:v>
                </c:pt>
                <c:pt idx="14">
                  <c:v>6.5070000000000003E-2</c:v>
                </c:pt>
                <c:pt idx="15">
                  <c:v>7.0749999999999993E-2</c:v>
                </c:pt>
                <c:pt idx="16">
                  <c:v>7.3419999999999999E-2</c:v>
                </c:pt>
                <c:pt idx="17">
                  <c:v>8.0030000000000004E-2</c:v>
                </c:pt>
                <c:pt idx="18">
                  <c:v>8.301E-2</c:v>
                </c:pt>
                <c:pt idx="19">
                  <c:v>9.0050000000000005E-2</c:v>
                </c:pt>
                <c:pt idx="20">
                  <c:v>9.6820000000000003E-2</c:v>
                </c:pt>
                <c:pt idx="21">
                  <c:v>0.10623</c:v>
                </c:pt>
                <c:pt idx="22">
                  <c:v>0.11496000000000001</c:v>
                </c:pt>
                <c:pt idx="23">
                  <c:v>0.12620999999999999</c:v>
                </c:pt>
                <c:pt idx="24">
                  <c:v>0.13555</c:v>
                </c:pt>
                <c:pt idx="25">
                  <c:v>0.14646999999999999</c:v>
                </c:pt>
                <c:pt idx="26">
                  <c:v>0.16521</c:v>
                </c:pt>
                <c:pt idx="27">
                  <c:v>0.18362000000000001</c:v>
                </c:pt>
                <c:pt idx="28">
                  <c:v>0.20977999999999999</c:v>
                </c:pt>
                <c:pt idx="29">
                  <c:v>0.23763999999999999</c:v>
                </c:pt>
                <c:pt idx="30">
                  <c:v>0.27598</c:v>
                </c:pt>
                <c:pt idx="31">
                  <c:v>0.28283999999999998</c:v>
                </c:pt>
                <c:pt idx="32">
                  <c:v>0.29418</c:v>
                </c:pt>
                <c:pt idx="33">
                  <c:v>0.29909000000000002</c:v>
                </c:pt>
                <c:pt idx="34">
                  <c:v>0.30840000000000001</c:v>
                </c:pt>
                <c:pt idx="35">
                  <c:v>0.31469000000000003</c:v>
                </c:pt>
                <c:pt idx="36">
                  <c:v>0.33512999999999998</c:v>
                </c:pt>
                <c:pt idx="37">
                  <c:v>0.35425000000000001</c:v>
                </c:pt>
                <c:pt idx="38">
                  <c:v>0.36731000000000003</c:v>
                </c:pt>
                <c:pt idx="39">
                  <c:v>0.37530999999999998</c:v>
                </c:pt>
                <c:pt idx="40">
                  <c:v>0.39676</c:v>
                </c:pt>
                <c:pt idx="41">
                  <c:v>0.41572999999999999</c:v>
                </c:pt>
                <c:pt idx="42">
                  <c:v>0.43829000000000001</c:v>
                </c:pt>
                <c:pt idx="43">
                  <c:v>0.46127000000000001</c:v>
                </c:pt>
                <c:pt idx="44">
                  <c:v>0.51502000000000003</c:v>
                </c:pt>
                <c:pt idx="45">
                  <c:v>0.55986999999999998</c:v>
                </c:pt>
                <c:pt idx="46">
                  <c:v>0.5988</c:v>
                </c:pt>
                <c:pt idx="47">
                  <c:v>0.67720000000000002</c:v>
                </c:pt>
                <c:pt idx="48">
                  <c:v>0.73173999999999995</c:v>
                </c:pt>
                <c:pt idx="49">
                  <c:v>0.81303000000000003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'Analytical semi_inf_data'!$A$5:$A$55</c:f>
              <c:numCache>
                <c:formatCode>General</c:formatCode>
                <c:ptCount val="51"/>
                <c:pt idx="0">
                  <c:v>0.3</c:v>
                </c:pt>
                <c:pt idx="1">
                  <c:v>0.31397999999999998</c:v>
                </c:pt>
                <c:pt idx="2">
                  <c:v>0.32795999999999997</c:v>
                </c:pt>
                <c:pt idx="3">
                  <c:v>0.34194000000000002</c:v>
                </c:pt>
                <c:pt idx="4">
                  <c:v>0.35592000000000001</c:v>
                </c:pt>
                <c:pt idx="5">
                  <c:v>0.36990000000000001</c:v>
                </c:pt>
                <c:pt idx="6">
                  <c:v>0.38388</c:v>
                </c:pt>
                <c:pt idx="7">
                  <c:v>0.39785999999999999</c:v>
                </c:pt>
                <c:pt idx="8">
                  <c:v>0.41183999999999998</c:v>
                </c:pt>
                <c:pt idx="9">
                  <c:v>0.42581999999999998</c:v>
                </c:pt>
                <c:pt idx="10">
                  <c:v>0.43980000000000002</c:v>
                </c:pt>
                <c:pt idx="11">
                  <c:v>0.45378000000000002</c:v>
                </c:pt>
                <c:pt idx="12">
                  <c:v>0.46776000000000001</c:v>
                </c:pt>
                <c:pt idx="13">
                  <c:v>0.48174</c:v>
                </c:pt>
                <c:pt idx="14">
                  <c:v>0.49571999999999999</c:v>
                </c:pt>
                <c:pt idx="15">
                  <c:v>0.50970000000000004</c:v>
                </c:pt>
                <c:pt idx="16">
                  <c:v>0.52368000000000003</c:v>
                </c:pt>
                <c:pt idx="17">
                  <c:v>0.53766000000000003</c:v>
                </c:pt>
                <c:pt idx="18">
                  <c:v>0.55164000000000002</c:v>
                </c:pt>
                <c:pt idx="19">
                  <c:v>0.56562000000000001</c:v>
                </c:pt>
                <c:pt idx="20">
                  <c:v>0.5796</c:v>
                </c:pt>
                <c:pt idx="21">
                  <c:v>0.59358</c:v>
                </c:pt>
                <c:pt idx="22">
                  <c:v>0.60755999999999999</c:v>
                </c:pt>
                <c:pt idx="23">
                  <c:v>0.62153999999999998</c:v>
                </c:pt>
                <c:pt idx="24">
                  <c:v>0.63551999999999997</c:v>
                </c:pt>
                <c:pt idx="25">
                  <c:v>0.64949999999999997</c:v>
                </c:pt>
                <c:pt idx="26">
                  <c:v>0.66347999999999996</c:v>
                </c:pt>
                <c:pt idx="27">
                  <c:v>0.67745999999999995</c:v>
                </c:pt>
                <c:pt idx="28">
                  <c:v>0.69144000000000005</c:v>
                </c:pt>
                <c:pt idx="29">
                  <c:v>0.70542000000000005</c:v>
                </c:pt>
                <c:pt idx="30">
                  <c:v>0.71940000000000004</c:v>
                </c:pt>
                <c:pt idx="31">
                  <c:v>0.73338000000000003</c:v>
                </c:pt>
                <c:pt idx="32">
                  <c:v>0.74736000000000002</c:v>
                </c:pt>
                <c:pt idx="33">
                  <c:v>0.76134000000000002</c:v>
                </c:pt>
                <c:pt idx="34">
                  <c:v>0.77532000000000001</c:v>
                </c:pt>
                <c:pt idx="35">
                  <c:v>0.7893</c:v>
                </c:pt>
                <c:pt idx="36">
                  <c:v>0.80327999999999999</c:v>
                </c:pt>
                <c:pt idx="37">
                  <c:v>0.81725999999999999</c:v>
                </c:pt>
                <c:pt idx="38">
                  <c:v>0.83123999999999998</c:v>
                </c:pt>
                <c:pt idx="39">
                  <c:v>0.84521999999999997</c:v>
                </c:pt>
                <c:pt idx="40">
                  <c:v>0.85919999999999996</c:v>
                </c:pt>
                <c:pt idx="41">
                  <c:v>0.87317999999999996</c:v>
                </c:pt>
                <c:pt idx="42">
                  <c:v>0.88715999999999995</c:v>
                </c:pt>
                <c:pt idx="43">
                  <c:v>0.90114000000000005</c:v>
                </c:pt>
                <c:pt idx="44">
                  <c:v>0.91512000000000004</c:v>
                </c:pt>
                <c:pt idx="45">
                  <c:v>0.92910000000000004</c:v>
                </c:pt>
                <c:pt idx="46">
                  <c:v>0.94308000000000003</c:v>
                </c:pt>
                <c:pt idx="47">
                  <c:v>0.95706000000000002</c:v>
                </c:pt>
                <c:pt idx="48">
                  <c:v>0.97104000000000001</c:v>
                </c:pt>
                <c:pt idx="49">
                  <c:v>0.98502000000000001</c:v>
                </c:pt>
                <c:pt idx="50">
                  <c:v>0.999</c:v>
                </c:pt>
              </c:numCache>
            </c:numRef>
          </c:xVal>
          <c:yVal>
            <c:numRef>
              <c:f>'Analytical semi_inf_data'!$D$5:$D$55</c:f>
              <c:numCache>
                <c:formatCode>General</c:formatCode>
                <c:ptCount val="51"/>
                <c:pt idx="0">
                  <c:v>2.4737292033321558E-2</c:v>
                </c:pt>
                <c:pt idx="1">
                  <c:v>2.6102069909706697E-2</c:v>
                </c:pt>
                <c:pt idx="2">
                  <c:v>2.6670147647357999E-2</c:v>
                </c:pt>
                <c:pt idx="3">
                  <c:v>2.6433465076982667E-2</c:v>
                </c:pt>
                <c:pt idx="4">
                  <c:v>2.5684928615503148E-2</c:v>
                </c:pt>
                <c:pt idx="5">
                  <c:v>2.4753354887005904E-2</c:v>
                </c:pt>
                <c:pt idx="6">
                  <c:v>2.3895016515449095E-2</c:v>
                </c:pt>
                <c:pt idx="7">
                  <c:v>2.3277375246594529E-2</c:v>
                </c:pt>
                <c:pt idx="8">
                  <c:v>2.2995442061762298E-2</c:v>
                </c:pt>
                <c:pt idx="9">
                  <c:v>2.3093485280491932E-2</c:v>
                </c:pt>
                <c:pt idx="10">
                  <c:v>2.3583251037543048E-2</c:v>
                </c:pt>
                <c:pt idx="11">
                  <c:v>2.4457170540123647E-2</c:v>
                </c:pt>
                <c:pt idx="12">
                  <c:v>2.5697281812698914E-2</c:v>
                </c:pt>
                <c:pt idx="13">
                  <c:v>2.7280999492636113E-2</c:v>
                </c:pt>
                <c:pt idx="14">
                  <c:v>2.9184717169985063E-2</c:v>
                </c:pt>
                <c:pt idx="15">
                  <c:v>3.1385974051605731E-2</c:v>
                </c:pt>
                <c:pt idx="16">
                  <c:v>3.3864695346614966E-2</c:v>
                </c:pt>
                <c:pt idx="17">
                  <c:v>3.660384960624731E-2</c:v>
                </c:pt>
                <c:pt idx="18">
                  <c:v>3.958975022919102E-2</c:v>
                </c:pt>
                <c:pt idx="19">
                  <c:v>4.2812150020699422E-2</c:v>
                </c:pt>
                <c:pt idx="20">
                  <c:v>4.6264225845479533E-2</c:v>
                </c:pt>
                <c:pt idx="21">
                  <c:v>4.9942516589710884E-2</c:v>
                </c:pt>
                <c:pt idx="22">
                  <c:v>5.3846855934838164E-2</c:v>
                </c:pt>
                <c:pt idx="23">
                  <c:v>5.7980327861760765E-2</c:v>
                </c:pt>
                <c:pt idx="24">
                  <c:v>6.2349264731229752E-2</c:v>
                </c:pt>
                <c:pt idx="25">
                  <c:v>6.696330355016343E-2</c:v>
                </c:pt>
                <c:pt idx="26">
                  <c:v>7.1835514613257989E-2</c:v>
                </c:pt>
                <c:pt idx="27">
                  <c:v>7.6982617552581178E-2</c:v>
                </c:pt>
                <c:pt idx="28">
                  <c:v>8.2425302746917409E-2</c:v>
                </c:pt>
                <c:pt idx="29">
                  <c:v>8.8188681173648961E-2</c:v>
                </c:pt>
                <c:pt idx="30">
                  <c:v>9.4302893609171892E-2</c:v>
                </c:pt>
                <c:pt idx="31">
                  <c:v>0.1008039215124404</c:v>
                </c:pt>
                <c:pt idx="32">
                  <c:v>0.10773465849104923</c:v>
                </c:pt>
                <c:pt idx="33">
                  <c:v>0.11514632543507164</c:v>
                </c:pt>
                <c:pt idx="34">
                  <c:v>0.12310034824573959</c:v>
                </c:pt>
                <c:pt idx="35">
                  <c:v>0.1316708712347035</c:v>
                </c:pt>
                <c:pt idx="36">
                  <c:v>0.14094816293614051</c:v>
                </c:pt>
                <c:pt idx="37">
                  <c:v>0.15104330368647786</c:v>
                </c:pt>
                <c:pt idx="38">
                  <c:v>0.16209476065155476</c:v>
                </c:pt>
                <c:pt idx="39">
                  <c:v>0.17427782056536603</c:v>
                </c:pt>
                <c:pt idx="40">
                  <c:v>0.18781848829130382</c:v>
                </c:pt>
                <c:pt idx="41">
                  <c:v>0.20301462462405939</c:v>
                </c:pt>
                <c:pt idx="42">
                  <c:v>0.22026933683378266</c:v>
                </c:pt>
                <c:pt idx="43">
                  <c:v>0.24014621154187923</c:v>
                </c:pt>
                <c:pt idx="44">
                  <c:v>0.26346604720632671</c:v>
                </c:pt>
                <c:pt idx="45">
                  <c:v>0.29148904795843633</c:v>
                </c:pt>
                <c:pt idx="46">
                  <c:v>0.32629262164976719</c:v>
                </c:pt>
                <c:pt idx="47">
                  <c:v>0.37166730928337027</c:v>
                </c:pt>
                <c:pt idx="48">
                  <c:v>0.43572241885593016</c:v>
                </c:pt>
                <c:pt idx="49">
                  <c:v>0.54181001583800059</c:v>
                </c:pt>
                <c:pt idx="50">
                  <c:v>0.88898527154000395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noFill/>
              <a:round/>
            </a:ln>
            <a:effectLst/>
          </c:spPr>
          <c:marker>
            <c:symbol val="triangle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'semi_inf_MCM data'!$G$5:$G$54</c:f>
              <c:numCache>
                <c:formatCode>General</c:formatCode>
                <c:ptCount val="50"/>
                <c:pt idx="0">
                  <c:v>0.20791999999999999</c:v>
                </c:pt>
                <c:pt idx="1">
                  <c:v>0.25531999999999999</c:v>
                </c:pt>
                <c:pt idx="2">
                  <c:v>0.31034</c:v>
                </c:pt>
                <c:pt idx="3">
                  <c:v>0.33071</c:v>
                </c:pt>
                <c:pt idx="4">
                  <c:v>0.35222999999999999</c:v>
                </c:pt>
                <c:pt idx="5">
                  <c:v>0.375</c:v>
                </c:pt>
                <c:pt idx="6">
                  <c:v>0.39913999999999999</c:v>
                </c:pt>
                <c:pt idx="7">
                  <c:v>0.42477999999999999</c:v>
                </c:pt>
                <c:pt idx="8">
                  <c:v>0.45205000000000001</c:v>
                </c:pt>
                <c:pt idx="9">
                  <c:v>0.48113</c:v>
                </c:pt>
                <c:pt idx="10">
                  <c:v>0.51219999999999999</c:v>
                </c:pt>
                <c:pt idx="11">
                  <c:v>0.54544999999999999</c:v>
                </c:pt>
                <c:pt idx="12">
                  <c:v>0.55952000000000002</c:v>
                </c:pt>
                <c:pt idx="13">
                  <c:v>0.57399999999999995</c:v>
                </c:pt>
                <c:pt idx="14">
                  <c:v>0.58889999999999998</c:v>
                </c:pt>
                <c:pt idx="15">
                  <c:v>0.60426000000000002</c:v>
                </c:pt>
                <c:pt idx="16">
                  <c:v>0.62009000000000003</c:v>
                </c:pt>
                <c:pt idx="17">
                  <c:v>0.63641000000000003</c:v>
                </c:pt>
                <c:pt idx="18">
                  <c:v>0.65325</c:v>
                </c:pt>
                <c:pt idx="19">
                  <c:v>0.67062999999999995</c:v>
                </c:pt>
                <c:pt idx="20">
                  <c:v>0.68857000000000002</c:v>
                </c:pt>
                <c:pt idx="21">
                  <c:v>0.70711000000000002</c:v>
                </c:pt>
                <c:pt idx="22">
                  <c:v>0.72628000000000004</c:v>
                </c:pt>
                <c:pt idx="23">
                  <c:v>0.74611000000000005</c:v>
                </c:pt>
                <c:pt idx="24">
                  <c:v>0.76661999999999997</c:v>
                </c:pt>
                <c:pt idx="25">
                  <c:v>0.78786999999999996</c:v>
                </c:pt>
                <c:pt idx="26">
                  <c:v>0.80989</c:v>
                </c:pt>
                <c:pt idx="27">
                  <c:v>0.83270999999999995</c:v>
                </c:pt>
                <c:pt idx="28">
                  <c:v>0.85640000000000005</c:v>
                </c:pt>
                <c:pt idx="29">
                  <c:v>0.88099000000000005</c:v>
                </c:pt>
                <c:pt idx="30">
                  <c:v>0.90654000000000001</c:v>
                </c:pt>
                <c:pt idx="31">
                  <c:v>0.91100000000000003</c:v>
                </c:pt>
                <c:pt idx="32">
                  <c:v>0.91549000000000003</c:v>
                </c:pt>
                <c:pt idx="33">
                  <c:v>0.92000999999999999</c:v>
                </c:pt>
                <c:pt idx="34">
                  <c:v>0.92456000000000005</c:v>
                </c:pt>
                <c:pt idx="35">
                  <c:v>0.92913999999999997</c:v>
                </c:pt>
                <c:pt idx="36">
                  <c:v>0.93374999999999997</c:v>
                </c:pt>
                <c:pt idx="37">
                  <c:v>0.93838999999999995</c:v>
                </c:pt>
                <c:pt idx="38">
                  <c:v>0.94306999999999996</c:v>
                </c:pt>
                <c:pt idx="39">
                  <c:v>0.94777</c:v>
                </c:pt>
                <c:pt idx="40">
                  <c:v>0.95250999999999997</c:v>
                </c:pt>
                <c:pt idx="41">
                  <c:v>0.95728000000000002</c:v>
                </c:pt>
                <c:pt idx="42">
                  <c:v>0.96209</c:v>
                </c:pt>
                <c:pt idx="43">
                  <c:v>0.96692</c:v>
                </c:pt>
                <c:pt idx="44">
                  <c:v>0.9718</c:v>
                </c:pt>
                <c:pt idx="45">
                  <c:v>0.97670000000000001</c:v>
                </c:pt>
                <c:pt idx="46">
                  <c:v>0.98163999999999996</c:v>
                </c:pt>
                <c:pt idx="47">
                  <c:v>0.98662000000000005</c:v>
                </c:pt>
                <c:pt idx="48">
                  <c:v>0.99163000000000001</c:v>
                </c:pt>
                <c:pt idx="49">
                  <c:v>0.99666999999999994</c:v>
                </c:pt>
              </c:numCache>
            </c:numRef>
          </c:xVal>
          <c:yVal>
            <c:numRef>
              <c:f>'semi_inf_MCM data'!$H$5:$H$54</c:f>
              <c:numCache>
                <c:formatCode>General</c:formatCode>
                <c:ptCount val="50"/>
                <c:pt idx="0">
                  <c:v>2.2630000000000001E-2</c:v>
                </c:pt>
                <c:pt idx="1">
                  <c:v>2.281E-2</c:v>
                </c:pt>
                <c:pt idx="2">
                  <c:v>2.2950000000000002E-2</c:v>
                </c:pt>
                <c:pt idx="3">
                  <c:v>2.3429999999999999E-2</c:v>
                </c:pt>
                <c:pt idx="4">
                  <c:v>2.3429999999999999E-2</c:v>
                </c:pt>
                <c:pt idx="5">
                  <c:v>2.3990000000000001E-2</c:v>
                </c:pt>
                <c:pt idx="6">
                  <c:v>2.4240000000000001E-2</c:v>
                </c:pt>
                <c:pt idx="7">
                  <c:v>2.461E-2</c:v>
                </c:pt>
                <c:pt idx="8">
                  <c:v>2.5020000000000001E-2</c:v>
                </c:pt>
                <c:pt idx="9">
                  <c:v>2.7490000000000001E-2</c:v>
                </c:pt>
                <c:pt idx="10">
                  <c:v>3.2050000000000002E-2</c:v>
                </c:pt>
                <c:pt idx="11">
                  <c:v>3.7819999999999999E-2</c:v>
                </c:pt>
                <c:pt idx="12">
                  <c:v>4.215E-2</c:v>
                </c:pt>
                <c:pt idx="13">
                  <c:v>4.4249999999999998E-2</c:v>
                </c:pt>
                <c:pt idx="14">
                  <c:v>4.7649999999999998E-2</c:v>
                </c:pt>
                <c:pt idx="15">
                  <c:v>5.135E-2</c:v>
                </c:pt>
                <c:pt idx="16">
                  <c:v>5.6180000000000001E-2</c:v>
                </c:pt>
                <c:pt idx="17">
                  <c:v>6.2420000000000003E-2</c:v>
                </c:pt>
                <c:pt idx="18">
                  <c:v>6.6129999999999994E-2</c:v>
                </c:pt>
                <c:pt idx="19">
                  <c:v>7.2179999999999994E-2</c:v>
                </c:pt>
                <c:pt idx="20">
                  <c:v>7.9810000000000006E-2</c:v>
                </c:pt>
                <c:pt idx="21">
                  <c:v>8.6819999999999994E-2</c:v>
                </c:pt>
                <c:pt idx="22">
                  <c:v>9.4729999999999995E-2</c:v>
                </c:pt>
                <c:pt idx="23">
                  <c:v>0.10487</c:v>
                </c:pt>
                <c:pt idx="24">
                  <c:v>0.11486</c:v>
                </c:pt>
                <c:pt idx="25">
                  <c:v>0.12712999999999999</c:v>
                </c:pt>
                <c:pt idx="26">
                  <c:v>0.14362</c:v>
                </c:pt>
                <c:pt idx="27">
                  <c:v>0.16042000000000001</c:v>
                </c:pt>
                <c:pt idx="28">
                  <c:v>0.18057000000000001</c:v>
                </c:pt>
                <c:pt idx="29">
                  <c:v>0.20977000000000001</c:v>
                </c:pt>
                <c:pt idx="30">
                  <c:v>0.24593000000000001</c:v>
                </c:pt>
                <c:pt idx="31">
                  <c:v>0.25079000000000001</c:v>
                </c:pt>
                <c:pt idx="32">
                  <c:v>0.25744</c:v>
                </c:pt>
                <c:pt idx="33">
                  <c:v>0.26461000000000001</c:v>
                </c:pt>
                <c:pt idx="34">
                  <c:v>0.27748</c:v>
                </c:pt>
                <c:pt idx="35">
                  <c:v>0.28491</c:v>
                </c:pt>
                <c:pt idx="36">
                  <c:v>0.30054999999999998</c:v>
                </c:pt>
                <c:pt idx="37">
                  <c:v>0.30885000000000001</c:v>
                </c:pt>
                <c:pt idx="38">
                  <c:v>0.32497999999999999</c:v>
                </c:pt>
                <c:pt idx="39">
                  <c:v>0.33705000000000002</c:v>
                </c:pt>
                <c:pt idx="40">
                  <c:v>0.35308</c:v>
                </c:pt>
                <c:pt idx="41">
                  <c:v>0.37456</c:v>
                </c:pt>
                <c:pt idx="42">
                  <c:v>0.39241999999999999</c:v>
                </c:pt>
                <c:pt idx="43">
                  <c:v>0.41352</c:v>
                </c:pt>
                <c:pt idx="44">
                  <c:v>0.43630000000000002</c:v>
                </c:pt>
                <c:pt idx="45">
                  <c:v>0.50263999999999998</c:v>
                </c:pt>
                <c:pt idx="46">
                  <c:v>0.52969999999999995</c:v>
                </c:pt>
                <c:pt idx="47">
                  <c:v>0.57303000000000004</c:v>
                </c:pt>
                <c:pt idx="48">
                  <c:v>0.62128000000000005</c:v>
                </c:pt>
                <c:pt idx="49">
                  <c:v>0.75482000000000005</c:v>
                </c:pt>
              </c:numCache>
            </c:numRef>
          </c:yVal>
          <c:smooth val="0"/>
        </c:ser>
        <c:ser>
          <c:idx val="6"/>
          <c:order val="6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'Analytical semi_inf_data'!$A$5:$A$55</c:f>
              <c:numCache>
                <c:formatCode>General</c:formatCode>
                <c:ptCount val="51"/>
                <c:pt idx="0">
                  <c:v>0.3</c:v>
                </c:pt>
                <c:pt idx="1">
                  <c:v>0.31397999999999998</c:v>
                </c:pt>
                <c:pt idx="2">
                  <c:v>0.32795999999999997</c:v>
                </c:pt>
                <c:pt idx="3">
                  <c:v>0.34194000000000002</c:v>
                </c:pt>
                <c:pt idx="4">
                  <c:v>0.35592000000000001</c:v>
                </c:pt>
                <c:pt idx="5">
                  <c:v>0.36990000000000001</c:v>
                </c:pt>
                <c:pt idx="6">
                  <c:v>0.38388</c:v>
                </c:pt>
                <c:pt idx="7">
                  <c:v>0.39785999999999999</c:v>
                </c:pt>
                <c:pt idx="8">
                  <c:v>0.41183999999999998</c:v>
                </c:pt>
                <c:pt idx="9">
                  <c:v>0.42581999999999998</c:v>
                </c:pt>
                <c:pt idx="10">
                  <c:v>0.43980000000000002</c:v>
                </c:pt>
                <c:pt idx="11">
                  <c:v>0.45378000000000002</c:v>
                </c:pt>
                <c:pt idx="12">
                  <c:v>0.46776000000000001</c:v>
                </c:pt>
                <c:pt idx="13">
                  <c:v>0.48174</c:v>
                </c:pt>
                <c:pt idx="14">
                  <c:v>0.49571999999999999</c:v>
                </c:pt>
                <c:pt idx="15">
                  <c:v>0.50970000000000004</c:v>
                </c:pt>
                <c:pt idx="16">
                  <c:v>0.52368000000000003</c:v>
                </c:pt>
                <c:pt idx="17">
                  <c:v>0.53766000000000003</c:v>
                </c:pt>
                <c:pt idx="18">
                  <c:v>0.55164000000000002</c:v>
                </c:pt>
                <c:pt idx="19">
                  <c:v>0.56562000000000001</c:v>
                </c:pt>
                <c:pt idx="20">
                  <c:v>0.5796</c:v>
                </c:pt>
                <c:pt idx="21">
                  <c:v>0.59358</c:v>
                </c:pt>
                <c:pt idx="22">
                  <c:v>0.60755999999999999</c:v>
                </c:pt>
                <c:pt idx="23">
                  <c:v>0.62153999999999998</c:v>
                </c:pt>
                <c:pt idx="24">
                  <c:v>0.63551999999999997</c:v>
                </c:pt>
                <c:pt idx="25">
                  <c:v>0.64949999999999997</c:v>
                </c:pt>
                <c:pt idx="26">
                  <c:v>0.66347999999999996</c:v>
                </c:pt>
                <c:pt idx="27">
                  <c:v>0.67745999999999995</c:v>
                </c:pt>
                <c:pt idx="28">
                  <c:v>0.69144000000000005</c:v>
                </c:pt>
                <c:pt idx="29">
                  <c:v>0.70542000000000005</c:v>
                </c:pt>
                <c:pt idx="30">
                  <c:v>0.71940000000000004</c:v>
                </c:pt>
                <c:pt idx="31">
                  <c:v>0.73338000000000003</c:v>
                </c:pt>
                <c:pt idx="32">
                  <c:v>0.74736000000000002</c:v>
                </c:pt>
                <c:pt idx="33">
                  <c:v>0.76134000000000002</c:v>
                </c:pt>
                <c:pt idx="34">
                  <c:v>0.77532000000000001</c:v>
                </c:pt>
                <c:pt idx="35">
                  <c:v>0.7893</c:v>
                </c:pt>
                <c:pt idx="36">
                  <c:v>0.80327999999999999</c:v>
                </c:pt>
                <c:pt idx="37">
                  <c:v>0.81725999999999999</c:v>
                </c:pt>
                <c:pt idx="38">
                  <c:v>0.83123999999999998</c:v>
                </c:pt>
                <c:pt idx="39">
                  <c:v>0.84521999999999997</c:v>
                </c:pt>
                <c:pt idx="40">
                  <c:v>0.85919999999999996</c:v>
                </c:pt>
                <c:pt idx="41">
                  <c:v>0.87317999999999996</c:v>
                </c:pt>
                <c:pt idx="42">
                  <c:v>0.88715999999999995</c:v>
                </c:pt>
                <c:pt idx="43">
                  <c:v>0.90114000000000005</c:v>
                </c:pt>
                <c:pt idx="44">
                  <c:v>0.91512000000000004</c:v>
                </c:pt>
                <c:pt idx="45">
                  <c:v>0.92910000000000004</c:v>
                </c:pt>
                <c:pt idx="46">
                  <c:v>0.94308000000000003</c:v>
                </c:pt>
                <c:pt idx="47">
                  <c:v>0.95706000000000002</c:v>
                </c:pt>
                <c:pt idx="48">
                  <c:v>0.97104000000000001</c:v>
                </c:pt>
                <c:pt idx="49">
                  <c:v>0.98502000000000001</c:v>
                </c:pt>
                <c:pt idx="50">
                  <c:v>0.999</c:v>
                </c:pt>
              </c:numCache>
            </c:numRef>
          </c:xVal>
          <c:yVal>
            <c:numRef>
              <c:f>'Analytical semi_inf_data'!$E$5:$E$55</c:f>
              <c:numCache>
                <c:formatCode>General</c:formatCode>
                <c:ptCount val="51"/>
                <c:pt idx="0">
                  <c:v>1.1598167229648746E-2</c:v>
                </c:pt>
                <c:pt idx="1">
                  <c:v>1.2768639602601212E-2</c:v>
                </c:pt>
                <c:pt idx="2">
                  <c:v>1.3165654922294509E-2</c:v>
                </c:pt>
                <c:pt idx="3">
                  <c:v>1.2934737129289655E-2</c:v>
                </c:pt>
                <c:pt idx="4">
                  <c:v>1.2388703089188871E-2</c:v>
                </c:pt>
                <c:pt idx="5">
                  <c:v>1.1793732284784421E-2</c:v>
                </c:pt>
                <c:pt idx="6">
                  <c:v>1.1322657000527959E-2</c:v>
                </c:pt>
                <c:pt idx="7">
                  <c:v>1.1069827043587553E-2</c:v>
                </c:pt>
                <c:pt idx="8">
                  <c:v>1.1076644363263151E-2</c:v>
                </c:pt>
                <c:pt idx="9">
                  <c:v>1.1352546396709993E-2</c:v>
                </c:pt>
                <c:pt idx="10">
                  <c:v>1.1889339392077635E-2</c:v>
                </c:pt>
                <c:pt idx="11">
                  <c:v>1.2670219715352747E-2</c:v>
                </c:pt>
                <c:pt idx="12">
                  <c:v>1.3675176116820391E-2</c:v>
                </c:pt>
                <c:pt idx="13">
                  <c:v>1.488408779441591E-2</c:v>
                </c:pt>
                <c:pt idx="14">
                  <c:v>1.6278408479906102E-2</c:v>
                </c:pt>
                <c:pt idx="15">
                  <c:v>1.7842005952286712E-2</c:v>
                </c:pt>
                <c:pt idx="16">
                  <c:v>1.9561511300963341E-2</c:v>
                </c:pt>
                <c:pt idx="17">
                  <c:v>2.1426395103936968E-2</c:v>
                </c:pt>
                <c:pt idx="18">
                  <c:v>2.3428902285572123E-2</c:v>
                </c:pt>
                <c:pt idx="19">
                  <c:v>2.5563924944407346E-2</c:v>
                </c:pt>
                <c:pt idx="20">
                  <c:v>2.7828860532232495E-2</c:v>
                </c:pt>
                <c:pt idx="21">
                  <c:v>3.0223483621817242E-2</c:v>
                </c:pt>
                <c:pt idx="22">
                  <c:v>3.2749848294797497E-2</c:v>
                </c:pt>
                <c:pt idx="23">
                  <c:v>3.5412231960755547E-2</c:v>
                </c:pt>
                <c:pt idx="24">
                  <c:v>3.8217128402582567E-2</c:v>
                </c:pt>
                <c:pt idx="25">
                  <c:v>4.1173296988344057E-2</c:v>
                </c:pt>
                <c:pt idx="26">
                  <c:v>4.429187573008958E-2</c:v>
                </c:pt>
                <c:pt idx="27">
                  <c:v>4.7586567968772392E-2</c:v>
                </c:pt>
                <c:pt idx="28">
                  <c:v>5.1073915941598123E-2</c:v>
                </c:pt>
                <c:pt idx="29">
                  <c:v>5.477367960370258E-2</c:v>
                </c:pt>
                <c:pt idx="30">
                  <c:v>5.8709346365719776E-2</c:v>
                </c:pt>
                <c:pt idx="31">
                  <c:v>6.290880778080786E-2</c:v>
                </c:pt>
                <c:pt idx="32">
                  <c:v>6.7405254135983819E-2</c:v>
                </c:pt>
                <c:pt idx="33">
                  <c:v>7.2238359730267002E-2</c:v>
                </c:pt>
                <c:pt idx="34">
                  <c:v>7.7455864189868245E-2</c:v>
                </c:pt>
                <c:pt idx="35">
                  <c:v>8.3115704842486954E-2</c:v>
                </c:pt>
                <c:pt idx="36">
                  <c:v>8.9288932784512567E-2</c:v>
                </c:pt>
                <c:pt idx="37">
                  <c:v>9.6063769826940038E-2</c:v>
                </c:pt>
                <c:pt idx="38">
                  <c:v>0.10355136944731633</c:v>
                </c:pt>
                <c:pt idx="39">
                  <c:v>0.11189419708355165</c:v>
                </c:pt>
                <c:pt idx="40">
                  <c:v>0.12127857119034831</c:v>
                </c:pt>
                <c:pt idx="41">
                  <c:v>0.13195407036521181</c:v>
                </c:pt>
                <c:pt idx="42">
                  <c:v>0.14426479243413556</c:v>
                </c:pt>
                <c:pt idx="43">
                  <c:v>0.15870221030192228</c:v>
                </c:pt>
                <c:pt idx="44">
                  <c:v>0.17600009242465151</c:v>
                </c:pt>
                <c:pt idx="45">
                  <c:v>0.19731855776585647</c:v>
                </c:pt>
                <c:pt idx="46">
                  <c:v>0.22463911092314945</c:v>
                </c:pt>
                <c:pt idx="47">
                  <c:v>0.26174181697043697</c:v>
                </c:pt>
                <c:pt idx="48">
                  <c:v>0.31720662368593622</c:v>
                </c:pt>
                <c:pt idx="49">
                  <c:v>0.41803379295863646</c:v>
                </c:pt>
                <c:pt idx="50">
                  <c:v>0.85633891729163614</c:v>
                </c:pt>
              </c:numCache>
            </c:numRef>
          </c:yVal>
          <c:smooth val="0"/>
        </c:ser>
        <c:ser>
          <c:idx val="7"/>
          <c:order val="7"/>
          <c:spPr>
            <a:ln w="19050" cap="rnd">
              <a:noFill/>
              <a:round/>
            </a:ln>
            <a:effectLst/>
          </c:spPr>
          <c:marker>
            <c:symbol val="triangle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'semi_inf_MCM data'!$J$5:$J$53</c:f>
              <c:numCache>
                <c:formatCode>General</c:formatCode>
                <c:ptCount val="49"/>
                <c:pt idx="0">
                  <c:v>0.20791999999999999</c:v>
                </c:pt>
                <c:pt idx="1">
                  <c:v>0.25531999999999999</c:v>
                </c:pt>
                <c:pt idx="2">
                  <c:v>0.31034</c:v>
                </c:pt>
                <c:pt idx="3">
                  <c:v>0.33071</c:v>
                </c:pt>
                <c:pt idx="4">
                  <c:v>0.35222999999999999</c:v>
                </c:pt>
                <c:pt idx="5">
                  <c:v>0.375</c:v>
                </c:pt>
                <c:pt idx="6">
                  <c:v>0.39913999999999999</c:v>
                </c:pt>
                <c:pt idx="7">
                  <c:v>0.42477999999999999</c:v>
                </c:pt>
                <c:pt idx="8">
                  <c:v>0.45205000000000001</c:v>
                </c:pt>
                <c:pt idx="9">
                  <c:v>0.48113</c:v>
                </c:pt>
                <c:pt idx="10">
                  <c:v>0.51219999999999999</c:v>
                </c:pt>
                <c:pt idx="11">
                  <c:v>0.54544999999999999</c:v>
                </c:pt>
                <c:pt idx="12">
                  <c:v>0.55952000000000002</c:v>
                </c:pt>
                <c:pt idx="13">
                  <c:v>0.57399999999999995</c:v>
                </c:pt>
                <c:pt idx="14">
                  <c:v>0.58889999999999998</c:v>
                </c:pt>
                <c:pt idx="15">
                  <c:v>0.60426000000000002</c:v>
                </c:pt>
                <c:pt idx="16">
                  <c:v>0.62009000000000003</c:v>
                </c:pt>
                <c:pt idx="17">
                  <c:v>0.63641000000000003</c:v>
                </c:pt>
                <c:pt idx="18">
                  <c:v>0.65325</c:v>
                </c:pt>
                <c:pt idx="19">
                  <c:v>0.67062999999999995</c:v>
                </c:pt>
                <c:pt idx="20">
                  <c:v>0.68857000000000002</c:v>
                </c:pt>
                <c:pt idx="21">
                  <c:v>0.70711000000000002</c:v>
                </c:pt>
                <c:pt idx="22">
                  <c:v>0.72628000000000004</c:v>
                </c:pt>
                <c:pt idx="23">
                  <c:v>0.74611000000000005</c:v>
                </c:pt>
                <c:pt idx="24">
                  <c:v>0.76661999999999997</c:v>
                </c:pt>
                <c:pt idx="25">
                  <c:v>0.78786999999999996</c:v>
                </c:pt>
                <c:pt idx="26">
                  <c:v>0.80989</c:v>
                </c:pt>
                <c:pt idx="27">
                  <c:v>0.83270999999999995</c:v>
                </c:pt>
                <c:pt idx="28">
                  <c:v>0.85640000000000005</c:v>
                </c:pt>
                <c:pt idx="29">
                  <c:v>0.88099000000000005</c:v>
                </c:pt>
                <c:pt idx="30">
                  <c:v>0.90654000000000001</c:v>
                </c:pt>
                <c:pt idx="31">
                  <c:v>0.91100000000000003</c:v>
                </c:pt>
                <c:pt idx="32">
                  <c:v>0.91549000000000003</c:v>
                </c:pt>
                <c:pt idx="33">
                  <c:v>0.92000999999999999</c:v>
                </c:pt>
                <c:pt idx="34">
                  <c:v>0.92456000000000005</c:v>
                </c:pt>
                <c:pt idx="35">
                  <c:v>0.93374999999999997</c:v>
                </c:pt>
                <c:pt idx="36">
                  <c:v>0.93838999999999995</c:v>
                </c:pt>
                <c:pt idx="37">
                  <c:v>0.94306999999999996</c:v>
                </c:pt>
                <c:pt idx="38">
                  <c:v>0.94777</c:v>
                </c:pt>
                <c:pt idx="39">
                  <c:v>0.95250999999999997</c:v>
                </c:pt>
                <c:pt idx="40">
                  <c:v>0.95728000000000002</c:v>
                </c:pt>
                <c:pt idx="41">
                  <c:v>0.96209</c:v>
                </c:pt>
                <c:pt idx="42">
                  <c:v>0.96692</c:v>
                </c:pt>
                <c:pt idx="43">
                  <c:v>0.9718</c:v>
                </c:pt>
                <c:pt idx="44">
                  <c:v>0.97670000000000001</c:v>
                </c:pt>
                <c:pt idx="45">
                  <c:v>0.98163999999999996</c:v>
                </c:pt>
                <c:pt idx="46">
                  <c:v>0.98662000000000005</c:v>
                </c:pt>
                <c:pt idx="47">
                  <c:v>0.99163000000000001</c:v>
                </c:pt>
                <c:pt idx="48">
                  <c:v>0.99666999999999994</c:v>
                </c:pt>
              </c:numCache>
            </c:numRef>
          </c:xVal>
          <c:yVal>
            <c:numRef>
              <c:f>'semi_inf_MCM data'!$K$5:$K$53</c:f>
              <c:numCache>
                <c:formatCode>General</c:formatCode>
                <c:ptCount val="49"/>
                <c:pt idx="0">
                  <c:v>9.3699999999999999E-3</c:v>
                </c:pt>
                <c:pt idx="1">
                  <c:v>9.2999999999999992E-3</c:v>
                </c:pt>
                <c:pt idx="2">
                  <c:v>1.103E-2</c:v>
                </c:pt>
                <c:pt idx="3">
                  <c:v>1.158E-2</c:v>
                </c:pt>
                <c:pt idx="4">
                  <c:v>1.1429999999999999E-2</c:v>
                </c:pt>
                <c:pt idx="5">
                  <c:v>1.222E-2</c:v>
                </c:pt>
                <c:pt idx="6">
                  <c:v>1.349E-2</c:v>
                </c:pt>
                <c:pt idx="7">
                  <c:v>1.4019999999999999E-2</c:v>
                </c:pt>
                <c:pt idx="8">
                  <c:v>1.5820000000000001E-2</c:v>
                </c:pt>
                <c:pt idx="9">
                  <c:v>1.9E-2</c:v>
                </c:pt>
                <c:pt idx="10">
                  <c:v>2.1239999999999998E-2</c:v>
                </c:pt>
                <c:pt idx="11">
                  <c:v>2.2380000000000001E-2</c:v>
                </c:pt>
                <c:pt idx="12">
                  <c:v>2.4760000000000001E-2</c:v>
                </c:pt>
                <c:pt idx="13">
                  <c:v>2.6769999999999999E-2</c:v>
                </c:pt>
                <c:pt idx="14">
                  <c:v>2.903E-2</c:v>
                </c:pt>
                <c:pt idx="15">
                  <c:v>3.2059999999999998E-2</c:v>
                </c:pt>
                <c:pt idx="16">
                  <c:v>3.3550000000000003E-2</c:v>
                </c:pt>
                <c:pt idx="17">
                  <c:v>3.5810000000000002E-2</c:v>
                </c:pt>
                <c:pt idx="18">
                  <c:v>4.0309999999999999E-2</c:v>
                </c:pt>
                <c:pt idx="19">
                  <c:v>4.4880000000000003E-2</c:v>
                </c:pt>
                <c:pt idx="20">
                  <c:v>4.8180000000000001E-2</c:v>
                </c:pt>
                <c:pt idx="21">
                  <c:v>5.3510000000000002E-2</c:v>
                </c:pt>
                <c:pt idx="22">
                  <c:v>5.858E-2</c:v>
                </c:pt>
                <c:pt idx="23">
                  <c:v>6.4769999999999994E-2</c:v>
                </c:pt>
                <c:pt idx="24">
                  <c:v>7.2289999999999993E-2</c:v>
                </c:pt>
                <c:pt idx="25">
                  <c:v>7.9439999999999997E-2</c:v>
                </c:pt>
                <c:pt idx="26">
                  <c:v>8.9109999999999995E-2</c:v>
                </c:pt>
                <c:pt idx="27">
                  <c:v>9.9769999999999998E-2</c:v>
                </c:pt>
                <c:pt idx="28">
                  <c:v>0.11651</c:v>
                </c:pt>
                <c:pt idx="29">
                  <c:v>0.13583000000000001</c:v>
                </c:pt>
                <c:pt idx="30">
                  <c:v>0.15809999999999999</c:v>
                </c:pt>
                <c:pt idx="31">
                  <c:v>0.16411000000000001</c:v>
                </c:pt>
                <c:pt idx="32">
                  <c:v>0.17144000000000001</c:v>
                </c:pt>
                <c:pt idx="33">
                  <c:v>0.17716999999999999</c:v>
                </c:pt>
                <c:pt idx="34">
                  <c:v>0.18584999999999999</c:v>
                </c:pt>
                <c:pt idx="35">
                  <c:v>0.19954</c:v>
                </c:pt>
                <c:pt idx="36">
                  <c:v>0.21056</c:v>
                </c:pt>
                <c:pt idx="37">
                  <c:v>0.21803</c:v>
                </c:pt>
                <c:pt idx="38">
                  <c:v>0.23058999999999999</c:v>
                </c:pt>
                <c:pt idx="39">
                  <c:v>0.24475</c:v>
                </c:pt>
                <c:pt idx="40">
                  <c:v>0.26266</c:v>
                </c:pt>
                <c:pt idx="41">
                  <c:v>0.27879999999999999</c:v>
                </c:pt>
                <c:pt idx="42">
                  <c:v>0.29204000000000002</c:v>
                </c:pt>
                <c:pt idx="43">
                  <c:v>0.32661000000000001</c:v>
                </c:pt>
                <c:pt idx="44">
                  <c:v>0.36214000000000002</c:v>
                </c:pt>
                <c:pt idx="45">
                  <c:v>0.38734000000000002</c:v>
                </c:pt>
                <c:pt idx="46">
                  <c:v>0.45695999999999998</c:v>
                </c:pt>
                <c:pt idx="47">
                  <c:v>0.51644000000000001</c:v>
                </c:pt>
                <c:pt idx="48">
                  <c:v>0.66783999999999999</c:v>
                </c:pt>
              </c:numCache>
            </c:numRef>
          </c:yVal>
          <c:smooth val="0"/>
        </c:ser>
        <c:ser>
          <c:idx val="8"/>
          <c:order val="8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'Analytical semi_inf_data'!$A$5:$A$55</c:f>
              <c:numCache>
                <c:formatCode>General</c:formatCode>
                <c:ptCount val="51"/>
                <c:pt idx="0">
                  <c:v>0.3</c:v>
                </c:pt>
                <c:pt idx="1">
                  <c:v>0.31397999999999998</c:v>
                </c:pt>
                <c:pt idx="2">
                  <c:v>0.32795999999999997</c:v>
                </c:pt>
                <c:pt idx="3">
                  <c:v>0.34194000000000002</c:v>
                </c:pt>
                <c:pt idx="4">
                  <c:v>0.35592000000000001</c:v>
                </c:pt>
                <c:pt idx="5">
                  <c:v>0.36990000000000001</c:v>
                </c:pt>
                <c:pt idx="6">
                  <c:v>0.38388</c:v>
                </c:pt>
                <c:pt idx="7">
                  <c:v>0.39785999999999999</c:v>
                </c:pt>
                <c:pt idx="8">
                  <c:v>0.41183999999999998</c:v>
                </c:pt>
                <c:pt idx="9">
                  <c:v>0.42581999999999998</c:v>
                </c:pt>
                <c:pt idx="10">
                  <c:v>0.43980000000000002</c:v>
                </c:pt>
                <c:pt idx="11">
                  <c:v>0.45378000000000002</c:v>
                </c:pt>
                <c:pt idx="12">
                  <c:v>0.46776000000000001</c:v>
                </c:pt>
                <c:pt idx="13">
                  <c:v>0.48174</c:v>
                </c:pt>
                <c:pt idx="14">
                  <c:v>0.49571999999999999</c:v>
                </c:pt>
                <c:pt idx="15">
                  <c:v>0.50970000000000004</c:v>
                </c:pt>
                <c:pt idx="16">
                  <c:v>0.52368000000000003</c:v>
                </c:pt>
                <c:pt idx="17">
                  <c:v>0.53766000000000003</c:v>
                </c:pt>
                <c:pt idx="18">
                  <c:v>0.55164000000000002</c:v>
                </c:pt>
                <c:pt idx="19">
                  <c:v>0.56562000000000001</c:v>
                </c:pt>
                <c:pt idx="20">
                  <c:v>0.5796</c:v>
                </c:pt>
                <c:pt idx="21">
                  <c:v>0.59358</c:v>
                </c:pt>
                <c:pt idx="22">
                  <c:v>0.60755999999999999</c:v>
                </c:pt>
                <c:pt idx="23">
                  <c:v>0.62153999999999998</c:v>
                </c:pt>
                <c:pt idx="24">
                  <c:v>0.63551999999999997</c:v>
                </c:pt>
                <c:pt idx="25">
                  <c:v>0.64949999999999997</c:v>
                </c:pt>
                <c:pt idx="26">
                  <c:v>0.66347999999999996</c:v>
                </c:pt>
                <c:pt idx="27">
                  <c:v>0.67745999999999995</c:v>
                </c:pt>
                <c:pt idx="28">
                  <c:v>0.69144000000000005</c:v>
                </c:pt>
                <c:pt idx="29">
                  <c:v>0.70542000000000005</c:v>
                </c:pt>
                <c:pt idx="30">
                  <c:v>0.71940000000000004</c:v>
                </c:pt>
                <c:pt idx="31">
                  <c:v>0.73338000000000003</c:v>
                </c:pt>
                <c:pt idx="32">
                  <c:v>0.74736000000000002</c:v>
                </c:pt>
                <c:pt idx="33">
                  <c:v>0.76134000000000002</c:v>
                </c:pt>
                <c:pt idx="34">
                  <c:v>0.77532000000000001</c:v>
                </c:pt>
                <c:pt idx="35">
                  <c:v>0.7893</c:v>
                </c:pt>
                <c:pt idx="36">
                  <c:v>0.80327999999999999</c:v>
                </c:pt>
                <c:pt idx="37">
                  <c:v>0.81725999999999999</c:v>
                </c:pt>
                <c:pt idx="38">
                  <c:v>0.83123999999999998</c:v>
                </c:pt>
                <c:pt idx="39">
                  <c:v>0.84521999999999997</c:v>
                </c:pt>
                <c:pt idx="40">
                  <c:v>0.85919999999999996</c:v>
                </c:pt>
                <c:pt idx="41">
                  <c:v>0.87317999999999996</c:v>
                </c:pt>
                <c:pt idx="42">
                  <c:v>0.88715999999999995</c:v>
                </c:pt>
                <c:pt idx="43">
                  <c:v>0.90114000000000005</c:v>
                </c:pt>
                <c:pt idx="44">
                  <c:v>0.91512000000000004</c:v>
                </c:pt>
                <c:pt idx="45">
                  <c:v>0.92910000000000004</c:v>
                </c:pt>
                <c:pt idx="46">
                  <c:v>0.94308000000000003</c:v>
                </c:pt>
                <c:pt idx="47">
                  <c:v>0.95706000000000002</c:v>
                </c:pt>
                <c:pt idx="48">
                  <c:v>0.97104000000000001</c:v>
                </c:pt>
                <c:pt idx="49">
                  <c:v>0.98502000000000001</c:v>
                </c:pt>
                <c:pt idx="50">
                  <c:v>0.999</c:v>
                </c:pt>
              </c:numCache>
            </c:numRef>
          </c:xVal>
          <c:yVal>
            <c:numRef>
              <c:f>'Analytical semi_inf_data'!$F$5:$F$55</c:f>
              <c:numCache>
                <c:formatCode>General</c:formatCode>
                <c:ptCount val="51"/>
                <c:pt idx="0">
                  <c:v>8.9899594029112101E-3</c:v>
                </c:pt>
                <c:pt idx="1">
                  <c:v>1.1085611244774817E-2</c:v>
                </c:pt>
                <c:pt idx="2">
                  <c:v>1.1693887097443685E-2</c:v>
                </c:pt>
                <c:pt idx="3">
                  <c:v>1.124144630347648E-2</c:v>
                </c:pt>
                <c:pt idx="4">
                  <c:v>1.0357027548965484E-2</c:v>
                </c:pt>
                <c:pt idx="5">
                  <c:v>9.4829055929823575E-3</c:v>
                </c:pt>
                <c:pt idx="6">
                  <c:v>8.8452691857575632E-3</c:v>
                </c:pt>
                <c:pt idx="7">
                  <c:v>8.5245602602836128E-3</c:v>
                </c:pt>
                <c:pt idx="8">
                  <c:v>8.5227849384460468E-3</c:v>
                </c:pt>
                <c:pt idx="9">
                  <c:v>8.8072105357726652E-3</c:v>
                </c:pt>
                <c:pt idx="10">
                  <c:v>9.334398119966187E-3</c:v>
                </c:pt>
                <c:pt idx="11">
                  <c:v>1.0061886771892029E-2</c:v>
                </c:pt>
                <c:pt idx="12">
                  <c:v>1.0953043147461761E-2</c:v>
                </c:pt>
                <c:pt idx="13">
                  <c:v>1.1978445679793495E-2</c:v>
                </c:pt>
                <c:pt idx="14">
                  <c:v>1.3115670653933093E-2</c:v>
                </c:pt>
                <c:pt idx="15">
                  <c:v>1.4348450041485781E-2</c:v>
                </c:pt>
                <c:pt idx="16">
                  <c:v>1.5665674780613842E-2</c:v>
                </c:pt>
                <c:pt idx="17">
                  <c:v>1.7060456213440742E-2</c:v>
                </c:pt>
                <c:pt idx="18">
                  <c:v>1.8529327118939214E-2</c:v>
                </c:pt>
                <c:pt idx="19">
                  <c:v>2.007160129616381E-2</c:v>
                </c:pt>
                <c:pt idx="20">
                  <c:v>2.1688883519052328E-2</c:v>
                </c:pt>
                <c:pt idx="21">
                  <c:v>2.338471210922648E-2</c:v>
                </c:pt>
                <c:pt idx="22">
                  <c:v>2.5164315132727454E-2</c:v>
                </c:pt>
                <c:pt idx="23">
                  <c:v>2.7034463673825102E-2</c:v>
                </c:pt>
                <c:pt idx="24">
                  <c:v>2.9003409535195975E-2</c:v>
                </c:pt>
                <c:pt idx="25">
                  <c:v>3.1080899073488218E-2</c:v>
                </c:pt>
                <c:pt idx="26">
                  <c:v>3.327825936986005E-2</c:v>
                </c:pt>
                <c:pt idx="27">
                  <c:v>3.5608557575090939E-2</c:v>
                </c:pt>
                <c:pt idx="28">
                  <c:v>3.8086839291133559E-2</c:v>
                </c:pt>
                <c:pt idx="29">
                  <c:v>4.0730457661130579E-2</c:v>
                </c:pt>
                <c:pt idx="30">
                  <c:v>4.3559512040990553E-2</c:v>
                </c:pt>
                <c:pt idx="31">
                  <c:v>4.6597424604151103E-2</c:v>
                </c:pt>
                <c:pt idx="32">
                  <c:v>4.987169632318806E-2</c:v>
                </c:pt>
                <c:pt idx="33">
                  <c:v>5.3414902555299279E-2</c:v>
                </c:pt>
                <c:pt idx="34">
                  <c:v>5.7266016266720454E-2</c:v>
                </c:pt>
                <c:pt idx="35">
                  <c:v>6.1472189273591049E-2</c:v>
                </c:pt>
                <c:pt idx="36">
                  <c:v>6.6091188139422108E-2</c:v>
                </c:pt>
                <c:pt idx="37">
                  <c:v>7.1194788056551508E-2</c:v>
                </c:pt>
                <c:pt idx="38">
                  <c:v>7.6873605198068184E-2</c:v>
                </c:pt>
                <c:pt idx="39">
                  <c:v>8.3244152524340642E-2</c:v>
                </c:pt>
                <c:pt idx="40">
                  <c:v>9.0459448341937185E-2</c:v>
                </c:pt>
                <c:pt idx="41">
                  <c:v>9.8725525119018484E-2</c:v>
                </c:pt>
                <c:pt idx="42">
                  <c:v>0.10832819515011699</c:v>
                </c:pt>
                <c:pt idx="43">
                  <c:v>0.11967865514399692</c:v>
                </c:pt>
                <c:pt idx="44">
                  <c:v>0.13339611884842087</c:v>
                </c:pt>
                <c:pt idx="45">
                  <c:v>0.15046975076329408</c:v>
                </c:pt>
                <c:pt idx="46">
                  <c:v>0.17261072193185226</c:v>
                </c:pt>
                <c:pt idx="47">
                  <c:v>0.20313731963977302</c:v>
                </c:pt>
                <c:pt idx="48">
                  <c:v>0.24975357437753837</c:v>
                </c:pt>
                <c:pt idx="49">
                  <c:v>0.33759273746464735</c:v>
                </c:pt>
                <c:pt idx="50">
                  <c:v>0.77276085047322918</c:v>
                </c:pt>
              </c:numCache>
            </c:numRef>
          </c:yVal>
          <c:smooth val="0"/>
        </c:ser>
        <c:ser>
          <c:idx val="9"/>
          <c:order val="9"/>
          <c:spPr>
            <a:ln w="19050" cap="rnd">
              <a:noFill/>
              <a:round/>
            </a:ln>
            <a:effectLst/>
          </c:spPr>
          <c:marker>
            <c:symbol val="triangle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'semi_inf_MCM data'!$M$5:$M$54</c:f>
              <c:numCache>
                <c:formatCode>General</c:formatCode>
                <c:ptCount val="50"/>
                <c:pt idx="0">
                  <c:v>0.20791999999999999</c:v>
                </c:pt>
                <c:pt idx="1">
                  <c:v>0.25531999999999999</c:v>
                </c:pt>
                <c:pt idx="2">
                  <c:v>0.31034</c:v>
                </c:pt>
                <c:pt idx="3">
                  <c:v>0.33071</c:v>
                </c:pt>
                <c:pt idx="4">
                  <c:v>0.35222999999999999</c:v>
                </c:pt>
                <c:pt idx="5">
                  <c:v>0.375</c:v>
                </c:pt>
                <c:pt idx="6">
                  <c:v>0.39913999999999999</c:v>
                </c:pt>
                <c:pt idx="7">
                  <c:v>0.42477999999999999</c:v>
                </c:pt>
                <c:pt idx="8">
                  <c:v>0.45205000000000001</c:v>
                </c:pt>
                <c:pt idx="9">
                  <c:v>0.48113</c:v>
                </c:pt>
                <c:pt idx="10">
                  <c:v>0.51219999999999999</c:v>
                </c:pt>
                <c:pt idx="11">
                  <c:v>0.54544999999999999</c:v>
                </c:pt>
                <c:pt idx="12">
                  <c:v>0.57399999999999995</c:v>
                </c:pt>
                <c:pt idx="13">
                  <c:v>0.58889999999999998</c:v>
                </c:pt>
                <c:pt idx="14">
                  <c:v>0.60426000000000002</c:v>
                </c:pt>
                <c:pt idx="15">
                  <c:v>0.62009000000000003</c:v>
                </c:pt>
                <c:pt idx="16">
                  <c:v>0.63641000000000003</c:v>
                </c:pt>
                <c:pt idx="17">
                  <c:v>0.65325</c:v>
                </c:pt>
                <c:pt idx="18">
                  <c:v>0.67062999999999995</c:v>
                </c:pt>
                <c:pt idx="19">
                  <c:v>0.68857000000000002</c:v>
                </c:pt>
                <c:pt idx="20">
                  <c:v>0.70711000000000002</c:v>
                </c:pt>
                <c:pt idx="21">
                  <c:v>0.72628000000000004</c:v>
                </c:pt>
                <c:pt idx="22">
                  <c:v>0.74611000000000005</c:v>
                </c:pt>
                <c:pt idx="23">
                  <c:v>0.76661999999999997</c:v>
                </c:pt>
                <c:pt idx="24">
                  <c:v>0.78786999999999996</c:v>
                </c:pt>
                <c:pt idx="25">
                  <c:v>0.80989</c:v>
                </c:pt>
                <c:pt idx="26">
                  <c:v>0.83270999999999995</c:v>
                </c:pt>
                <c:pt idx="27">
                  <c:v>0.85640000000000005</c:v>
                </c:pt>
                <c:pt idx="28">
                  <c:v>0.88099000000000005</c:v>
                </c:pt>
                <c:pt idx="29">
                  <c:v>0.90654000000000001</c:v>
                </c:pt>
                <c:pt idx="30">
                  <c:v>0.90654000000000001</c:v>
                </c:pt>
                <c:pt idx="31">
                  <c:v>0.91100000000000003</c:v>
                </c:pt>
                <c:pt idx="32">
                  <c:v>0.91549000000000003</c:v>
                </c:pt>
                <c:pt idx="33">
                  <c:v>0.92000999999999999</c:v>
                </c:pt>
                <c:pt idx="34">
                  <c:v>0.92456000000000005</c:v>
                </c:pt>
                <c:pt idx="35">
                  <c:v>0.92913999999999997</c:v>
                </c:pt>
                <c:pt idx="36">
                  <c:v>0.93374999999999997</c:v>
                </c:pt>
                <c:pt idx="37">
                  <c:v>0.93838999999999995</c:v>
                </c:pt>
                <c:pt idx="38">
                  <c:v>0.94306999999999996</c:v>
                </c:pt>
                <c:pt idx="39">
                  <c:v>0.94777</c:v>
                </c:pt>
                <c:pt idx="40">
                  <c:v>0.95250999999999997</c:v>
                </c:pt>
                <c:pt idx="41">
                  <c:v>0.95728000000000002</c:v>
                </c:pt>
                <c:pt idx="42">
                  <c:v>0.96209</c:v>
                </c:pt>
                <c:pt idx="43">
                  <c:v>0.96692</c:v>
                </c:pt>
                <c:pt idx="44">
                  <c:v>0.9718</c:v>
                </c:pt>
                <c:pt idx="45">
                  <c:v>0.97670000000000001</c:v>
                </c:pt>
                <c:pt idx="46">
                  <c:v>0.98163999999999996</c:v>
                </c:pt>
                <c:pt idx="47">
                  <c:v>0.98662000000000005</c:v>
                </c:pt>
                <c:pt idx="48">
                  <c:v>0.99163000000000001</c:v>
                </c:pt>
                <c:pt idx="49">
                  <c:v>0.99666999999999994</c:v>
                </c:pt>
              </c:numCache>
            </c:numRef>
          </c:xVal>
          <c:yVal>
            <c:numRef>
              <c:f>'semi_inf_MCM data'!$N$5:$N$54</c:f>
              <c:numCache>
                <c:formatCode>General</c:formatCode>
                <c:ptCount val="50"/>
                <c:pt idx="0">
                  <c:v>8.6999999999999994E-3</c:v>
                </c:pt>
                <c:pt idx="1">
                  <c:v>9.1199999999999996E-3</c:v>
                </c:pt>
                <c:pt idx="2">
                  <c:v>1.064E-2</c:v>
                </c:pt>
                <c:pt idx="3">
                  <c:v>1.0659999999999999E-2</c:v>
                </c:pt>
                <c:pt idx="4">
                  <c:v>1.1379999999999999E-2</c:v>
                </c:pt>
                <c:pt idx="5">
                  <c:v>1.1429999999999999E-2</c:v>
                </c:pt>
                <c:pt idx="6">
                  <c:v>1.2500000000000001E-2</c:v>
                </c:pt>
                <c:pt idx="7">
                  <c:v>1.29E-2</c:v>
                </c:pt>
                <c:pt idx="8">
                  <c:v>1.379E-2</c:v>
                </c:pt>
                <c:pt idx="9">
                  <c:v>1.3950000000000001E-2</c:v>
                </c:pt>
                <c:pt idx="10">
                  <c:v>1.448E-2</c:v>
                </c:pt>
                <c:pt idx="11">
                  <c:v>1.7260000000000001E-2</c:v>
                </c:pt>
                <c:pt idx="12">
                  <c:v>2.0580000000000001E-2</c:v>
                </c:pt>
                <c:pt idx="13">
                  <c:v>2.1819999999999999E-2</c:v>
                </c:pt>
                <c:pt idx="14">
                  <c:v>2.4060000000000002E-2</c:v>
                </c:pt>
                <c:pt idx="15">
                  <c:v>2.7859999999999999E-2</c:v>
                </c:pt>
                <c:pt idx="16">
                  <c:v>2.998E-2</c:v>
                </c:pt>
                <c:pt idx="17">
                  <c:v>3.1980000000000001E-2</c:v>
                </c:pt>
                <c:pt idx="18">
                  <c:v>3.356E-2</c:v>
                </c:pt>
                <c:pt idx="19">
                  <c:v>3.5680000000000003E-2</c:v>
                </c:pt>
                <c:pt idx="20">
                  <c:v>4.1119999999999997E-2</c:v>
                </c:pt>
                <c:pt idx="21">
                  <c:v>4.446E-2</c:v>
                </c:pt>
                <c:pt idx="22">
                  <c:v>4.8660000000000002E-2</c:v>
                </c:pt>
                <c:pt idx="23">
                  <c:v>5.425E-2</c:v>
                </c:pt>
                <c:pt idx="24">
                  <c:v>5.994E-2</c:v>
                </c:pt>
                <c:pt idx="25">
                  <c:v>6.855E-2</c:v>
                </c:pt>
                <c:pt idx="26">
                  <c:v>7.8789999999999999E-2</c:v>
                </c:pt>
                <c:pt idx="27">
                  <c:v>8.924E-2</c:v>
                </c:pt>
                <c:pt idx="28">
                  <c:v>0.10475</c:v>
                </c:pt>
                <c:pt idx="29">
                  <c:v>0.12284</c:v>
                </c:pt>
                <c:pt idx="30">
                  <c:v>0.12261</c:v>
                </c:pt>
                <c:pt idx="31">
                  <c:v>0.12619</c:v>
                </c:pt>
                <c:pt idx="32">
                  <c:v>0.13214999999999999</c:v>
                </c:pt>
                <c:pt idx="33">
                  <c:v>0.13746</c:v>
                </c:pt>
                <c:pt idx="34">
                  <c:v>0.14416000000000001</c:v>
                </c:pt>
                <c:pt idx="35">
                  <c:v>0.14815999999999999</c:v>
                </c:pt>
                <c:pt idx="36">
                  <c:v>0.15368999999999999</c:v>
                </c:pt>
                <c:pt idx="37">
                  <c:v>0.16375999999999999</c:v>
                </c:pt>
                <c:pt idx="38">
                  <c:v>0.16947999999999999</c:v>
                </c:pt>
                <c:pt idx="39">
                  <c:v>0.17705000000000001</c:v>
                </c:pt>
                <c:pt idx="40">
                  <c:v>0.19073000000000001</c:v>
                </c:pt>
                <c:pt idx="41">
                  <c:v>0.20336000000000001</c:v>
                </c:pt>
                <c:pt idx="42">
                  <c:v>0.22395000000000001</c:v>
                </c:pt>
                <c:pt idx="43">
                  <c:v>0.23347999999999999</c:v>
                </c:pt>
                <c:pt idx="44">
                  <c:v>0.25650000000000001</c:v>
                </c:pt>
                <c:pt idx="45">
                  <c:v>0.28963</c:v>
                </c:pt>
                <c:pt idx="46">
                  <c:v>0.31186000000000003</c:v>
                </c:pt>
                <c:pt idx="47">
                  <c:v>0.35116999999999998</c:v>
                </c:pt>
                <c:pt idx="48">
                  <c:v>0.41996</c:v>
                </c:pt>
                <c:pt idx="49">
                  <c:v>0.57391000000000003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131712"/>
        <c:axId val="222146560"/>
      </c:scatterChart>
      <c:valAx>
        <c:axId val="222131712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Reduced single scattering albedo, </a:t>
                </a:r>
                <a:r>
                  <a:rPr lang="el-GR" sz="1100" b="1"/>
                  <a:t>ω</a:t>
                </a:r>
                <a:r>
                  <a:rPr lang="en-US" sz="1100" b="1" baseline="-25000"/>
                  <a:t>tr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146560"/>
        <c:crosses val="autoZero"/>
        <c:crossBetween val="midCat"/>
      </c:valAx>
      <c:valAx>
        <c:axId val="222146560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Diffuse reflectance, R_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1317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5207530789420554"/>
          <c:y val="7.0948461915448138E-2"/>
          <c:w val="0.27757116898849182"/>
          <c:h val="6.539354536867651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8951884668744"/>
          <c:y val="4.4920870776770927E-2"/>
          <c:w val="0.83119618177809074"/>
          <c:h val="0.77374865470513166"/>
        </c:manualLayout>
      </c:layout>
      <c:scatterChart>
        <c:scatterStyle val="lineMarker"/>
        <c:varyColors val="0"/>
        <c:ser>
          <c:idx val="0"/>
          <c:order val="0"/>
          <c:tx>
            <c:v>Analytical (Eq. 25)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'Analytical semi_inf_data'!$A$5:$A$55</c:f>
              <c:numCache>
                <c:formatCode>General</c:formatCode>
                <c:ptCount val="51"/>
                <c:pt idx="0">
                  <c:v>0.3</c:v>
                </c:pt>
                <c:pt idx="1">
                  <c:v>0.31397999999999998</c:v>
                </c:pt>
                <c:pt idx="2">
                  <c:v>0.32795999999999997</c:v>
                </c:pt>
                <c:pt idx="3">
                  <c:v>0.34194000000000002</c:v>
                </c:pt>
                <c:pt idx="4">
                  <c:v>0.35592000000000001</c:v>
                </c:pt>
                <c:pt idx="5">
                  <c:v>0.36990000000000001</c:v>
                </c:pt>
                <c:pt idx="6">
                  <c:v>0.38388</c:v>
                </c:pt>
                <c:pt idx="7">
                  <c:v>0.39785999999999999</c:v>
                </c:pt>
                <c:pt idx="8">
                  <c:v>0.41183999999999998</c:v>
                </c:pt>
                <c:pt idx="9">
                  <c:v>0.42581999999999998</c:v>
                </c:pt>
                <c:pt idx="10">
                  <c:v>0.43980000000000002</c:v>
                </c:pt>
                <c:pt idx="11">
                  <c:v>0.45378000000000002</c:v>
                </c:pt>
                <c:pt idx="12">
                  <c:v>0.46776000000000001</c:v>
                </c:pt>
                <c:pt idx="13">
                  <c:v>0.48174</c:v>
                </c:pt>
                <c:pt idx="14">
                  <c:v>0.49571999999999999</c:v>
                </c:pt>
                <c:pt idx="15">
                  <c:v>0.50970000000000004</c:v>
                </c:pt>
                <c:pt idx="16">
                  <c:v>0.52368000000000003</c:v>
                </c:pt>
                <c:pt idx="17">
                  <c:v>0.53766000000000003</c:v>
                </c:pt>
                <c:pt idx="18">
                  <c:v>0.55164000000000002</c:v>
                </c:pt>
                <c:pt idx="19">
                  <c:v>0.56562000000000001</c:v>
                </c:pt>
                <c:pt idx="20">
                  <c:v>0.5796</c:v>
                </c:pt>
                <c:pt idx="21">
                  <c:v>0.59358</c:v>
                </c:pt>
                <c:pt idx="22">
                  <c:v>0.60755999999999999</c:v>
                </c:pt>
                <c:pt idx="23">
                  <c:v>0.62153999999999998</c:v>
                </c:pt>
                <c:pt idx="24">
                  <c:v>0.63551999999999997</c:v>
                </c:pt>
                <c:pt idx="25">
                  <c:v>0.64949999999999997</c:v>
                </c:pt>
                <c:pt idx="26">
                  <c:v>0.66347999999999996</c:v>
                </c:pt>
                <c:pt idx="27">
                  <c:v>0.67745999999999995</c:v>
                </c:pt>
                <c:pt idx="28">
                  <c:v>0.69144000000000005</c:v>
                </c:pt>
                <c:pt idx="29">
                  <c:v>0.70542000000000005</c:v>
                </c:pt>
                <c:pt idx="30">
                  <c:v>0.71940000000000004</c:v>
                </c:pt>
                <c:pt idx="31">
                  <c:v>0.73338000000000003</c:v>
                </c:pt>
                <c:pt idx="32">
                  <c:v>0.74736000000000002</c:v>
                </c:pt>
                <c:pt idx="33">
                  <c:v>0.76134000000000002</c:v>
                </c:pt>
                <c:pt idx="34">
                  <c:v>0.77532000000000001</c:v>
                </c:pt>
                <c:pt idx="35">
                  <c:v>0.7893</c:v>
                </c:pt>
                <c:pt idx="36">
                  <c:v>0.80327999999999999</c:v>
                </c:pt>
                <c:pt idx="37">
                  <c:v>0.81725999999999999</c:v>
                </c:pt>
                <c:pt idx="38">
                  <c:v>0.83123999999999998</c:v>
                </c:pt>
                <c:pt idx="39">
                  <c:v>0.84521999999999997</c:v>
                </c:pt>
                <c:pt idx="40">
                  <c:v>0.85919999999999996</c:v>
                </c:pt>
                <c:pt idx="41">
                  <c:v>0.87317999999999996</c:v>
                </c:pt>
                <c:pt idx="42">
                  <c:v>0.88715999999999995</c:v>
                </c:pt>
                <c:pt idx="43">
                  <c:v>0.90114000000000005</c:v>
                </c:pt>
                <c:pt idx="44">
                  <c:v>0.91512000000000004</c:v>
                </c:pt>
                <c:pt idx="45">
                  <c:v>0.92910000000000004</c:v>
                </c:pt>
                <c:pt idx="46">
                  <c:v>0.94308000000000003</c:v>
                </c:pt>
                <c:pt idx="47">
                  <c:v>0.95706000000000002</c:v>
                </c:pt>
                <c:pt idx="48">
                  <c:v>0.97104000000000001</c:v>
                </c:pt>
                <c:pt idx="49">
                  <c:v>0.98502000000000001</c:v>
                </c:pt>
                <c:pt idx="50">
                  <c:v>0.999</c:v>
                </c:pt>
              </c:numCache>
            </c:numRef>
          </c:xVal>
          <c:yVal>
            <c:numRef>
              <c:f>'Analytical semi_inf_data'!$D$5:$D$55</c:f>
              <c:numCache>
                <c:formatCode>General</c:formatCode>
                <c:ptCount val="51"/>
                <c:pt idx="0">
                  <c:v>2.4737292033321558E-2</c:v>
                </c:pt>
                <c:pt idx="1">
                  <c:v>2.6102069909706697E-2</c:v>
                </c:pt>
                <c:pt idx="2">
                  <c:v>2.6670147647357999E-2</c:v>
                </c:pt>
                <c:pt idx="3">
                  <c:v>2.6433465076982667E-2</c:v>
                </c:pt>
                <c:pt idx="4">
                  <c:v>2.5684928615503148E-2</c:v>
                </c:pt>
                <c:pt idx="5">
                  <c:v>2.4753354887005904E-2</c:v>
                </c:pt>
                <c:pt idx="6">
                  <c:v>2.3895016515449095E-2</c:v>
                </c:pt>
                <c:pt idx="7">
                  <c:v>2.3277375246594529E-2</c:v>
                </c:pt>
                <c:pt idx="8">
                  <c:v>2.2995442061762298E-2</c:v>
                </c:pt>
                <c:pt idx="9">
                  <c:v>2.3093485280491932E-2</c:v>
                </c:pt>
                <c:pt idx="10">
                  <c:v>2.3583251037543048E-2</c:v>
                </c:pt>
                <c:pt idx="11">
                  <c:v>2.4457170540123647E-2</c:v>
                </c:pt>
                <c:pt idx="12">
                  <c:v>2.5697281812698914E-2</c:v>
                </c:pt>
                <c:pt idx="13">
                  <c:v>2.7280999492636113E-2</c:v>
                </c:pt>
                <c:pt idx="14">
                  <c:v>2.9184717169985063E-2</c:v>
                </c:pt>
                <c:pt idx="15">
                  <c:v>3.1385974051605731E-2</c:v>
                </c:pt>
                <c:pt idx="16">
                  <c:v>3.3864695346614966E-2</c:v>
                </c:pt>
                <c:pt idx="17">
                  <c:v>3.660384960624731E-2</c:v>
                </c:pt>
                <c:pt idx="18">
                  <c:v>3.958975022919102E-2</c:v>
                </c:pt>
                <c:pt idx="19">
                  <c:v>4.2812150020699422E-2</c:v>
                </c:pt>
                <c:pt idx="20">
                  <c:v>4.6264225845479533E-2</c:v>
                </c:pt>
                <c:pt idx="21">
                  <c:v>4.9942516589710884E-2</c:v>
                </c:pt>
                <c:pt idx="22">
                  <c:v>5.3846855934838164E-2</c:v>
                </c:pt>
                <c:pt idx="23">
                  <c:v>5.7980327861760765E-2</c:v>
                </c:pt>
                <c:pt idx="24">
                  <c:v>6.2349264731229752E-2</c:v>
                </c:pt>
                <c:pt idx="25">
                  <c:v>6.696330355016343E-2</c:v>
                </c:pt>
                <c:pt idx="26">
                  <c:v>7.1835514613257989E-2</c:v>
                </c:pt>
                <c:pt idx="27">
                  <c:v>7.6982617552581178E-2</c:v>
                </c:pt>
                <c:pt idx="28">
                  <c:v>8.2425302746917409E-2</c:v>
                </c:pt>
                <c:pt idx="29">
                  <c:v>8.8188681173648961E-2</c:v>
                </c:pt>
                <c:pt idx="30">
                  <c:v>9.4302893609171892E-2</c:v>
                </c:pt>
                <c:pt idx="31">
                  <c:v>0.1008039215124404</c:v>
                </c:pt>
                <c:pt idx="32">
                  <c:v>0.10773465849104923</c:v>
                </c:pt>
                <c:pt idx="33">
                  <c:v>0.11514632543507164</c:v>
                </c:pt>
                <c:pt idx="34">
                  <c:v>0.12310034824573959</c:v>
                </c:pt>
                <c:pt idx="35">
                  <c:v>0.1316708712347035</c:v>
                </c:pt>
                <c:pt idx="36">
                  <c:v>0.14094816293614051</c:v>
                </c:pt>
                <c:pt idx="37">
                  <c:v>0.15104330368647786</c:v>
                </c:pt>
                <c:pt idx="38">
                  <c:v>0.16209476065155476</c:v>
                </c:pt>
                <c:pt idx="39">
                  <c:v>0.17427782056536603</c:v>
                </c:pt>
                <c:pt idx="40">
                  <c:v>0.18781848829130382</c:v>
                </c:pt>
                <c:pt idx="41">
                  <c:v>0.20301462462405939</c:v>
                </c:pt>
                <c:pt idx="42">
                  <c:v>0.22026933683378266</c:v>
                </c:pt>
                <c:pt idx="43">
                  <c:v>0.24014621154187923</c:v>
                </c:pt>
                <c:pt idx="44">
                  <c:v>0.26346604720632671</c:v>
                </c:pt>
                <c:pt idx="45">
                  <c:v>0.29148904795843633</c:v>
                </c:pt>
                <c:pt idx="46">
                  <c:v>0.32629262164976719</c:v>
                </c:pt>
                <c:pt idx="47">
                  <c:v>0.37166730928337027</c:v>
                </c:pt>
                <c:pt idx="48">
                  <c:v>0.43572241885593016</c:v>
                </c:pt>
                <c:pt idx="49">
                  <c:v>0.54181001583800059</c:v>
                </c:pt>
                <c:pt idx="50">
                  <c:v>0.88898527154000395</c:v>
                </c:pt>
              </c:numCache>
            </c:numRef>
          </c:yVal>
          <c:smooth val="0"/>
        </c:ser>
        <c:ser>
          <c:idx val="1"/>
          <c:order val="1"/>
          <c:tx>
            <c:v>Alternative (Eq. E1)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'Analytical semi_inf_data'!$A$5:$A$55</c:f>
              <c:numCache>
                <c:formatCode>General</c:formatCode>
                <c:ptCount val="51"/>
                <c:pt idx="0">
                  <c:v>0.3</c:v>
                </c:pt>
                <c:pt idx="1">
                  <c:v>0.31397999999999998</c:v>
                </c:pt>
                <c:pt idx="2">
                  <c:v>0.32795999999999997</c:v>
                </c:pt>
                <c:pt idx="3">
                  <c:v>0.34194000000000002</c:v>
                </c:pt>
                <c:pt idx="4">
                  <c:v>0.35592000000000001</c:v>
                </c:pt>
                <c:pt idx="5">
                  <c:v>0.36990000000000001</c:v>
                </c:pt>
                <c:pt idx="6">
                  <c:v>0.38388</c:v>
                </c:pt>
                <c:pt idx="7">
                  <c:v>0.39785999999999999</c:v>
                </c:pt>
                <c:pt idx="8">
                  <c:v>0.41183999999999998</c:v>
                </c:pt>
                <c:pt idx="9">
                  <c:v>0.42581999999999998</c:v>
                </c:pt>
                <c:pt idx="10">
                  <c:v>0.43980000000000002</c:v>
                </c:pt>
                <c:pt idx="11">
                  <c:v>0.45378000000000002</c:v>
                </c:pt>
                <c:pt idx="12">
                  <c:v>0.46776000000000001</c:v>
                </c:pt>
                <c:pt idx="13">
                  <c:v>0.48174</c:v>
                </c:pt>
                <c:pt idx="14">
                  <c:v>0.49571999999999999</c:v>
                </c:pt>
                <c:pt idx="15">
                  <c:v>0.50970000000000004</c:v>
                </c:pt>
                <c:pt idx="16">
                  <c:v>0.52368000000000003</c:v>
                </c:pt>
                <c:pt idx="17">
                  <c:v>0.53766000000000003</c:v>
                </c:pt>
                <c:pt idx="18">
                  <c:v>0.55164000000000002</c:v>
                </c:pt>
                <c:pt idx="19">
                  <c:v>0.56562000000000001</c:v>
                </c:pt>
                <c:pt idx="20">
                  <c:v>0.5796</c:v>
                </c:pt>
                <c:pt idx="21">
                  <c:v>0.59358</c:v>
                </c:pt>
                <c:pt idx="22">
                  <c:v>0.60755999999999999</c:v>
                </c:pt>
                <c:pt idx="23">
                  <c:v>0.62153999999999998</c:v>
                </c:pt>
                <c:pt idx="24">
                  <c:v>0.63551999999999997</c:v>
                </c:pt>
                <c:pt idx="25">
                  <c:v>0.64949999999999997</c:v>
                </c:pt>
                <c:pt idx="26">
                  <c:v>0.66347999999999996</c:v>
                </c:pt>
                <c:pt idx="27">
                  <c:v>0.67745999999999995</c:v>
                </c:pt>
                <c:pt idx="28">
                  <c:v>0.69144000000000005</c:v>
                </c:pt>
                <c:pt idx="29">
                  <c:v>0.70542000000000005</c:v>
                </c:pt>
                <c:pt idx="30">
                  <c:v>0.71940000000000004</c:v>
                </c:pt>
                <c:pt idx="31">
                  <c:v>0.73338000000000003</c:v>
                </c:pt>
                <c:pt idx="32">
                  <c:v>0.74736000000000002</c:v>
                </c:pt>
                <c:pt idx="33">
                  <c:v>0.76134000000000002</c:v>
                </c:pt>
                <c:pt idx="34">
                  <c:v>0.77532000000000001</c:v>
                </c:pt>
                <c:pt idx="35">
                  <c:v>0.7893</c:v>
                </c:pt>
                <c:pt idx="36">
                  <c:v>0.80327999999999999</c:v>
                </c:pt>
                <c:pt idx="37">
                  <c:v>0.81725999999999999</c:v>
                </c:pt>
                <c:pt idx="38">
                  <c:v>0.83123999999999998</c:v>
                </c:pt>
                <c:pt idx="39">
                  <c:v>0.84521999999999997</c:v>
                </c:pt>
                <c:pt idx="40">
                  <c:v>0.85919999999999996</c:v>
                </c:pt>
                <c:pt idx="41">
                  <c:v>0.87317999999999996</c:v>
                </c:pt>
                <c:pt idx="42">
                  <c:v>0.88715999999999995</c:v>
                </c:pt>
                <c:pt idx="43">
                  <c:v>0.90114000000000005</c:v>
                </c:pt>
                <c:pt idx="44">
                  <c:v>0.91512000000000004</c:v>
                </c:pt>
                <c:pt idx="45">
                  <c:v>0.92910000000000004</c:v>
                </c:pt>
                <c:pt idx="46">
                  <c:v>0.94308000000000003</c:v>
                </c:pt>
                <c:pt idx="47">
                  <c:v>0.95706000000000002</c:v>
                </c:pt>
                <c:pt idx="48">
                  <c:v>0.97104000000000001</c:v>
                </c:pt>
                <c:pt idx="49">
                  <c:v>0.98502000000000001</c:v>
                </c:pt>
                <c:pt idx="50">
                  <c:v>0.999</c:v>
                </c:pt>
              </c:numCache>
            </c:numRef>
          </c:xVal>
          <c:yVal>
            <c:numRef>
              <c:f>'Analytical semi_inf_data'!$H$5:$H$55</c:f>
              <c:numCache>
                <c:formatCode>General</c:formatCode>
                <c:ptCount val="51"/>
                <c:pt idx="0">
                  <c:v>1.1825710910750759E-2</c:v>
                </c:pt>
                <c:pt idx="1">
                  <c:v>1.2786105614287412E-2</c:v>
                </c:pt>
                <c:pt idx="2">
                  <c:v>1.3798972336772446E-2</c:v>
                </c:pt>
                <c:pt idx="3">
                  <c:v>1.4867314062557639E-2</c:v>
                </c:pt>
                <c:pt idx="4">
                  <c:v>1.5994373904565058E-2</c:v>
                </c:pt>
                <c:pt idx="5">
                  <c:v>1.7183653624679017E-2</c:v>
                </c:pt>
                <c:pt idx="6">
                  <c:v>1.8438934255203845E-2</c:v>
                </c:pt>
                <c:pt idx="7">
                  <c:v>1.9764299035644816E-2</c:v>
                </c:pt>
                <c:pt idx="8">
                  <c:v>2.1164158918826968E-2</c:v>
                </c:pt>
                <c:pt idx="9">
                  <c:v>2.264328094578404E-2</c:v>
                </c:pt>
                <c:pt idx="10">
                  <c:v>2.4206819841632834E-2</c:v>
                </c:pt>
                <c:pt idx="11">
                  <c:v>2.5860353246830288E-2</c:v>
                </c:pt>
                <c:pt idx="12">
                  <c:v>2.7609921072289621E-2</c:v>
                </c:pt>
                <c:pt idx="13">
                  <c:v>2.9462069555936561E-2</c:v>
                </c:pt>
                <c:pt idx="14">
                  <c:v>3.1423900706394808E-2</c:v>
                </c:pt>
                <c:pt idx="15">
                  <c:v>3.3503127951720703E-2</c:v>
                </c:pt>
                <c:pt idx="16">
                  <c:v>3.5708138974107989E-2</c:v>
                </c:pt>
                <c:pt idx="17">
                  <c:v>3.8048066913976594E-2</c:v>
                </c:pt>
                <c:pt idx="18">
                  <c:v>4.0532871380371496E-2</c:v>
                </c:pt>
                <c:pt idx="19">
                  <c:v>4.3173431024512918E-2</c:v>
                </c:pt>
                <c:pt idx="20">
                  <c:v>4.5981649840350733E-2</c:v>
                </c:pt>
                <c:pt idx="21">
                  <c:v>4.8970579878183762E-2</c:v>
                </c:pt>
                <c:pt idx="22">
                  <c:v>5.2154563733318116E-2</c:v>
                </c:pt>
                <c:pt idx="23">
                  <c:v>5.5549401054651233E-2</c:v>
                </c:pt>
                <c:pt idx="24">
                  <c:v>5.9172544482507763E-2</c:v>
                </c:pt>
                <c:pt idx="25">
                  <c:v>6.3043331976381081E-2</c:v>
                </c:pt>
                <c:pt idx="26">
                  <c:v>6.7183264582143409E-2</c:v>
                </c:pt>
                <c:pt idx="27">
                  <c:v>7.1616341532998243E-2</c:v>
                </c:pt>
                <c:pt idx="28">
                  <c:v>7.6369468499159029E-2</c:v>
                </c:pt>
                <c:pt idx="29">
                  <c:v>8.147296027449924E-2</c:v>
                </c:pt>
                <c:pt idx="30">
                  <c:v>8.6961166934370782E-2</c:v>
                </c:pt>
                <c:pt idx="31">
                  <c:v>9.287326362368703E-2</c:v>
                </c:pt>
                <c:pt idx="32">
                  <c:v>9.9254260368183411E-2</c:v>
                </c:pt>
                <c:pt idx="33">
                  <c:v>0.10615631240261229</c:v>
                </c:pt>
                <c:pt idx="34">
                  <c:v>0.11364044796868988</c:v>
                </c:pt>
                <c:pt idx="35">
                  <c:v>0.12177888683731922</c:v>
                </c:pt>
                <c:pt idx="36">
                  <c:v>0.13065821174862707</c:v>
                </c:pt>
                <c:pt idx="37">
                  <c:v>0.14038379903848569</c:v>
                </c:pt>
                <c:pt idx="38">
                  <c:v>0.1510861547589003</c:v>
                </c:pt>
                <c:pt idx="39">
                  <c:v>0.16293021535033497</c:v>
                </c:pt>
                <c:pt idx="40">
                  <c:v>0.17612940753174058</c:v>
                </c:pt>
                <c:pt idx="41">
                  <c:v>0.19096762794485456</c:v>
                </c:pt>
                <c:pt idx="42">
                  <c:v>0.20783496249101011</c:v>
                </c:pt>
                <c:pt idx="43">
                  <c:v>0.22728843962644685</c:v>
                </c:pt>
                <c:pt idx="44">
                  <c:v>0.250161153269498</c:v>
                </c:pt>
                <c:pt idx="45">
                  <c:v>0.27777179921846529</c:v>
                </c:pt>
                <c:pt idx="46">
                  <c:v>0.31236233559426441</c:v>
                </c:pt>
                <c:pt idx="47">
                  <c:v>0.35811840493570701</c:v>
                </c:pt>
                <c:pt idx="48">
                  <c:v>0.42393725113379288</c:v>
                </c:pt>
                <c:pt idx="49">
                  <c:v>0.53283180144626441</c:v>
                </c:pt>
                <c:pt idx="50">
                  <c:v>0.76889522120907117</c:v>
                </c:pt>
              </c:numCache>
            </c:numRef>
          </c:yVal>
          <c:smooth val="0"/>
        </c:ser>
        <c:ser>
          <c:idx val="2"/>
          <c:order val="2"/>
          <c:tx>
            <c:v>MCM (g = 0.7)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'semi_inf_MCM data'!$G$5:$G$54</c:f>
              <c:numCache>
                <c:formatCode>General</c:formatCode>
                <c:ptCount val="50"/>
                <c:pt idx="0">
                  <c:v>0.20791999999999999</c:v>
                </c:pt>
                <c:pt idx="1">
                  <c:v>0.25531999999999999</c:v>
                </c:pt>
                <c:pt idx="2">
                  <c:v>0.31034</c:v>
                </c:pt>
                <c:pt idx="3">
                  <c:v>0.33071</c:v>
                </c:pt>
                <c:pt idx="4">
                  <c:v>0.35222999999999999</c:v>
                </c:pt>
                <c:pt idx="5">
                  <c:v>0.375</c:v>
                </c:pt>
                <c:pt idx="6">
                  <c:v>0.39913999999999999</c:v>
                </c:pt>
                <c:pt idx="7">
                  <c:v>0.42477999999999999</c:v>
                </c:pt>
                <c:pt idx="8">
                  <c:v>0.45205000000000001</c:v>
                </c:pt>
                <c:pt idx="9">
                  <c:v>0.48113</c:v>
                </c:pt>
                <c:pt idx="10">
                  <c:v>0.51219999999999999</c:v>
                </c:pt>
                <c:pt idx="11">
                  <c:v>0.54544999999999999</c:v>
                </c:pt>
                <c:pt idx="12">
                  <c:v>0.55952000000000002</c:v>
                </c:pt>
                <c:pt idx="13">
                  <c:v>0.57399999999999995</c:v>
                </c:pt>
                <c:pt idx="14">
                  <c:v>0.58889999999999998</c:v>
                </c:pt>
                <c:pt idx="15">
                  <c:v>0.60426000000000002</c:v>
                </c:pt>
                <c:pt idx="16">
                  <c:v>0.62009000000000003</c:v>
                </c:pt>
                <c:pt idx="17">
                  <c:v>0.63641000000000003</c:v>
                </c:pt>
                <c:pt idx="18">
                  <c:v>0.65325</c:v>
                </c:pt>
                <c:pt idx="19">
                  <c:v>0.67062999999999995</c:v>
                </c:pt>
                <c:pt idx="20">
                  <c:v>0.68857000000000002</c:v>
                </c:pt>
                <c:pt idx="21">
                  <c:v>0.70711000000000002</c:v>
                </c:pt>
                <c:pt idx="22">
                  <c:v>0.72628000000000004</c:v>
                </c:pt>
                <c:pt idx="23">
                  <c:v>0.74611000000000005</c:v>
                </c:pt>
                <c:pt idx="24">
                  <c:v>0.76661999999999997</c:v>
                </c:pt>
                <c:pt idx="25">
                  <c:v>0.78786999999999996</c:v>
                </c:pt>
                <c:pt idx="26">
                  <c:v>0.80989</c:v>
                </c:pt>
                <c:pt idx="27">
                  <c:v>0.83270999999999995</c:v>
                </c:pt>
                <c:pt idx="28">
                  <c:v>0.85640000000000005</c:v>
                </c:pt>
                <c:pt idx="29">
                  <c:v>0.88099000000000005</c:v>
                </c:pt>
                <c:pt idx="30">
                  <c:v>0.90654000000000001</c:v>
                </c:pt>
                <c:pt idx="31">
                  <c:v>0.91100000000000003</c:v>
                </c:pt>
                <c:pt idx="32">
                  <c:v>0.91549000000000003</c:v>
                </c:pt>
                <c:pt idx="33">
                  <c:v>0.92000999999999999</c:v>
                </c:pt>
                <c:pt idx="34">
                  <c:v>0.92456000000000005</c:v>
                </c:pt>
                <c:pt idx="35">
                  <c:v>0.92913999999999997</c:v>
                </c:pt>
                <c:pt idx="36">
                  <c:v>0.93374999999999997</c:v>
                </c:pt>
                <c:pt idx="37">
                  <c:v>0.93838999999999995</c:v>
                </c:pt>
                <c:pt idx="38">
                  <c:v>0.94306999999999996</c:v>
                </c:pt>
                <c:pt idx="39">
                  <c:v>0.94777</c:v>
                </c:pt>
                <c:pt idx="40">
                  <c:v>0.95250999999999997</c:v>
                </c:pt>
                <c:pt idx="41">
                  <c:v>0.95728000000000002</c:v>
                </c:pt>
                <c:pt idx="42">
                  <c:v>0.96209</c:v>
                </c:pt>
                <c:pt idx="43">
                  <c:v>0.96692</c:v>
                </c:pt>
                <c:pt idx="44">
                  <c:v>0.9718</c:v>
                </c:pt>
                <c:pt idx="45">
                  <c:v>0.97670000000000001</c:v>
                </c:pt>
                <c:pt idx="46">
                  <c:v>0.98163999999999996</c:v>
                </c:pt>
                <c:pt idx="47">
                  <c:v>0.98662000000000005</c:v>
                </c:pt>
                <c:pt idx="48">
                  <c:v>0.99163000000000001</c:v>
                </c:pt>
                <c:pt idx="49">
                  <c:v>0.99666999999999994</c:v>
                </c:pt>
              </c:numCache>
            </c:numRef>
          </c:xVal>
          <c:yVal>
            <c:numRef>
              <c:f>'semi_inf_MCM data'!$H$5:$H$54</c:f>
              <c:numCache>
                <c:formatCode>General</c:formatCode>
                <c:ptCount val="50"/>
                <c:pt idx="0">
                  <c:v>2.2630000000000001E-2</c:v>
                </c:pt>
                <c:pt idx="1">
                  <c:v>2.281E-2</c:v>
                </c:pt>
                <c:pt idx="2">
                  <c:v>2.2950000000000002E-2</c:v>
                </c:pt>
                <c:pt idx="3">
                  <c:v>2.3429999999999999E-2</c:v>
                </c:pt>
                <c:pt idx="4">
                  <c:v>2.3429999999999999E-2</c:v>
                </c:pt>
                <c:pt idx="5">
                  <c:v>2.3990000000000001E-2</c:v>
                </c:pt>
                <c:pt idx="6">
                  <c:v>2.4240000000000001E-2</c:v>
                </c:pt>
                <c:pt idx="7">
                  <c:v>2.461E-2</c:v>
                </c:pt>
                <c:pt idx="8">
                  <c:v>2.5020000000000001E-2</c:v>
                </c:pt>
                <c:pt idx="9">
                  <c:v>2.7490000000000001E-2</c:v>
                </c:pt>
                <c:pt idx="10">
                  <c:v>3.2050000000000002E-2</c:v>
                </c:pt>
                <c:pt idx="11">
                  <c:v>3.7819999999999999E-2</c:v>
                </c:pt>
                <c:pt idx="12">
                  <c:v>4.215E-2</c:v>
                </c:pt>
                <c:pt idx="13">
                  <c:v>4.4249999999999998E-2</c:v>
                </c:pt>
                <c:pt idx="14">
                  <c:v>4.7649999999999998E-2</c:v>
                </c:pt>
                <c:pt idx="15">
                  <c:v>5.135E-2</c:v>
                </c:pt>
                <c:pt idx="16">
                  <c:v>5.6180000000000001E-2</c:v>
                </c:pt>
                <c:pt idx="17">
                  <c:v>6.2420000000000003E-2</c:v>
                </c:pt>
                <c:pt idx="18">
                  <c:v>6.6129999999999994E-2</c:v>
                </c:pt>
                <c:pt idx="19">
                  <c:v>7.2179999999999994E-2</c:v>
                </c:pt>
                <c:pt idx="20">
                  <c:v>7.9810000000000006E-2</c:v>
                </c:pt>
                <c:pt idx="21">
                  <c:v>8.6819999999999994E-2</c:v>
                </c:pt>
                <c:pt idx="22">
                  <c:v>9.4729999999999995E-2</c:v>
                </c:pt>
                <c:pt idx="23">
                  <c:v>0.10487</c:v>
                </c:pt>
                <c:pt idx="24">
                  <c:v>0.11486</c:v>
                </c:pt>
                <c:pt idx="25">
                  <c:v>0.12712999999999999</c:v>
                </c:pt>
                <c:pt idx="26">
                  <c:v>0.14362</c:v>
                </c:pt>
                <c:pt idx="27">
                  <c:v>0.16042000000000001</c:v>
                </c:pt>
                <c:pt idx="28">
                  <c:v>0.18057000000000001</c:v>
                </c:pt>
                <c:pt idx="29">
                  <c:v>0.20977000000000001</c:v>
                </c:pt>
                <c:pt idx="30">
                  <c:v>0.24593000000000001</c:v>
                </c:pt>
                <c:pt idx="31">
                  <c:v>0.25079000000000001</c:v>
                </c:pt>
                <c:pt idx="32">
                  <c:v>0.25744</c:v>
                </c:pt>
                <c:pt idx="33">
                  <c:v>0.26461000000000001</c:v>
                </c:pt>
                <c:pt idx="34">
                  <c:v>0.27748</c:v>
                </c:pt>
                <c:pt idx="35">
                  <c:v>0.28491</c:v>
                </c:pt>
                <c:pt idx="36">
                  <c:v>0.30054999999999998</c:v>
                </c:pt>
                <c:pt idx="37">
                  <c:v>0.30885000000000001</c:v>
                </c:pt>
                <c:pt idx="38">
                  <c:v>0.32497999999999999</c:v>
                </c:pt>
                <c:pt idx="39">
                  <c:v>0.33705000000000002</c:v>
                </c:pt>
                <c:pt idx="40">
                  <c:v>0.35308</c:v>
                </c:pt>
                <c:pt idx="41">
                  <c:v>0.37456</c:v>
                </c:pt>
                <c:pt idx="42">
                  <c:v>0.39241999999999999</c:v>
                </c:pt>
                <c:pt idx="43">
                  <c:v>0.41352</c:v>
                </c:pt>
                <c:pt idx="44">
                  <c:v>0.43630000000000002</c:v>
                </c:pt>
                <c:pt idx="45">
                  <c:v>0.50263999999999998</c:v>
                </c:pt>
                <c:pt idx="46">
                  <c:v>0.52969999999999995</c:v>
                </c:pt>
                <c:pt idx="47">
                  <c:v>0.57303000000000004</c:v>
                </c:pt>
                <c:pt idx="48">
                  <c:v>0.62128000000000005</c:v>
                </c:pt>
                <c:pt idx="49">
                  <c:v>0.75482000000000005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069888"/>
        <c:axId val="222072192"/>
      </c:scatterChart>
      <c:valAx>
        <c:axId val="222069888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Reduced single scattering albedo, </a:t>
                </a:r>
                <a:r>
                  <a:rPr lang="el-GR" sz="1100" b="1"/>
                  <a:t>ω</a:t>
                </a:r>
                <a:r>
                  <a:rPr lang="en-US" sz="1100" b="1" baseline="-25000"/>
                  <a:t>tr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072192"/>
        <c:crosses val="autoZero"/>
        <c:crossBetween val="midCat"/>
      </c:valAx>
      <c:valAx>
        <c:axId val="222072192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Diffuse reflectance, R_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069888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950616722042692"/>
          <c:y val="7.3638356933778348E-2"/>
          <c:w val="0.33842367969899723"/>
          <c:h val="0.1299219079096594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33066005638183"/>
          <c:y val="5.0925925925925923E-2"/>
          <c:w val="0.77164264593508092"/>
          <c:h val="0.74676727909011376"/>
        </c:manualLayout>
      </c:layout>
      <c:scatterChart>
        <c:scatterStyle val="lineMarker"/>
        <c:varyColors val="0"/>
        <c:ser>
          <c:idx val="0"/>
          <c:order val="0"/>
          <c:tx>
            <c:v>n1=1.00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4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Calc_two_layer_med!$I$2:$I$32</c:f>
              <c:numCache>
                <c:formatCode>General</c:formatCode>
                <c:ptCount val="31"/>
                <c:pt idx="0">
                  <c:v>0.5</c:v>
                </c:pt>
                <c:pt idx="1">
                  <c:v>0.51666666666666705</c:v>
                </c:pt>
                <c:pt idx="2">
                  <c:v>0.53333333333333299</c:v>
                </c:pt>
                <c:pt idx="3">
                  <c:v>0.55000000000000004</c:v>
                </c:pt>
                <c:pt idx="4">
                  <c:v>0.56666666666666698</c:v>
                </c:pt>
                <c:pt idx="5">
                  <c:v>0.58333333333333304</c:v>
                </c:pt>
                <c:pt idx="6">
                  <c:v>0.6</c:v>
                </c:pt>
                <c:pt idx="7">
                  <c:v>0.61666666666666703</c:v>
                </c:pt>
                <c:pt idx="8">
                  <c:v>0.63333333333333297</c:v>
                </c:pt>
                <c:pt idx="9">
                  <c:v>0.65</c:v>
                </c:pt>
                <c:pt idx="10">
                  <c:v>0.66666666666666696</c:v>
                </c:pt>
                <c:pt idx="11">
                  <c:v>0.68333333333333302</c:v>
                </c:pt>
                <c:pt idx="12">
                  <c:v>0.7</c:v>
                </c:pt>
                <c:pt idx="13">
                  <c:v>0.71666666666666701</c:v>
                </c:pt>
                <c:pt idx="14">
                  <c:v>0.73333333333333295</c:v>
                </c:pt>
                <c:pt idx="15">
                  <c:v>0.75</c:v>
                </c:pt>
                <c:pt idx="16">
                  <c:v>0.76666666666666705</c:v>
                </c:pt>
                <c:pt idx="17">
                  <c:v>0.78333333333333299</c:v>
                </c:pt>
                <c:pt idx="18">
                  <c:v>0.8</c:v>
                </c:pt>
                <c:pt idx="19">
                  <c:v>0.81666666666666698</c:v>
                </c:pt>
                <c:pt idx="20">
                  <c:v>0.83333333333333304</c:v>
                </c:pt>
                <c:pt idx="21">
                  <c:v>0.85</c:v>
                </c:pt>
                <c:pt idx="22">
                  <c:v>0.86666666666666703</c:v>
                </c:pt>
                <c:pt idx="23">
                  <c:v>0.88333333333333297</c:v>
                </c:pt>
                <c:pt idx="24">
                  <c:v>0.9</c:v>
                </c:pt>
                <c:pt idx="25">
                  <c:v>0.91666666666666696</c:v>
                </c:pt>
                <c:pt idx="26">
                  <c:v>0.93333333333333302</c:v>
                </c:pt>
                <c:pt idx="27">
                  <c:v>0.95</c:v>
                </c:pt>
                <c:pt idx="28">
                  <c:v>0.96666666666666701</c:v>
                </c:pt>
                <c:pt idx="29">
                  <c:v>0.98333333333333295</c:v>
                </c:pt>
                <c:pt idx="30">
                  <c:v>1</c:v>
                </c:pt>
              </c:numCache>
            </c:numRef>
          </c:xVal>
          <c:yVal>
            <c:numRef>
              <c:f>Calc_two_layer_med!$J$2:$J$32</c:f>
              <c:numCache>
                <c:formatCode>General</c:formatCode>
                <c:ptCount val="31"/>
                <c:pt idx="0">
                  <c:v>0.64947500000000002</c:v>
                </c:pt>
                <c:pt idx="1">
                  <c:v>0.64845847222222219</c:v>
                </c:pt>
                <c:pt idx="2">
                  <c:v>0.64754222222222224</c:v>
                </c:pt>
                <c:pt idx="3">
                  <c:v>0.64672625000000006</c:v>
                </c:pt>
                <c:pt idx="4">
                  <c:v>0.64601055555555553</c:v>
                </c:pt>
                <c:pt idx="5">
                  <c:v>0.645395138888889</c:v>
                </c:pt>
                <c:pt idx="6">
                  <c:v>0.64488000000000001</c:v>
                </c:pt>
                <c:pt idx="7">
                  <c:v>0.6444651388888889</c:v>
                </c:pt>
                <c:pt idx="8">
                  <c:v>0.64415055555555556</c:v>
                </c:pt>
                <c:pt idx="9">
                  <c:v>0.64393624999999999</c:v>
                </c:pt>
                <c:pt idx="10">
                  <c:v>0.6438222222222223</c:v>
                </c:pt>
                <c:pt idx="11">
                  <c:v>0.64380847222222226</c:v>
                </c:pt>
                <c:pt idx="12">
                  <c:v>0.643895</c:v>
                </c:pt>
                <c:pt idx="13">
                  <c:v>0.64408180555555561</c:v>
                </c:pt>
                <c:pt idx="14">
                  <c:v>0.64436888888888888</c:v>
                </c:pt>
                <c:pt idx="15">
                  <c:v>0.64475625000000003</c:v>
                </c:pt>
                <c:pt idx="16">
                  <c:v>0.64524388888888895</c:v>
                </c:pt>
                <c:pt idx="17">
                  <c:v>0.64583180555555553</c:v>
                </c:pt>
                <c:pt idx="18">
                  <c:v>0.64651999999999998</c:v>
                </c:pt>
                <c:pt idx="19">
                  <c:v>0.64730847222222221</c:v>
                </c:pt>
                <c:pt idx="20">
                  <c:v>0.6481972222222222</c:v>
                </c:pt>
                <c:pt idx="21">
                  <c:v>0.64918625000000008</c:v>
                </c:pt>
                <c:pt idx="22">
                  <c:v>0.65027555555555561</c:v>
                </c:pt>
                <c:pt idx="23">
                  <c:v>0.65146513888888891</c:v>
                </c:pt>
                <c:pt idx="24">
                  <c:v>0.65275499999999997</c:v>
                </c:pt>
                <c:pt idx="25">
                  <c:v>0.65414513888888892</c:v>
                </c:pt>
                <c:pt idx="26">
                  <c:v>0.65563555555555553</c:v>
                </c:pt>
                <c:pt idx="27">
                  <c:v>0.65722625000000001</c:v>
                </c:pt>
                <c:pt idx="28">
                  <c:v>0.65891722222222227</c:v>
                </c:pt>
                <c:pt idx="29">
                  <c:v>0.66070847222222229</c:v>
                </c:pt>
                <c:pt idx="30">
                  <c:v>0.66260000000000008</c:v>
                </c:pt>
              </c:numCache>
            </c:numRef>
          </c:yVal>
          <c:smooth val="0"/>
        </c:ser>
        <c:ser>
          <c:idx val="1"/>
          <c:order val="1"/>
          <c:tx>
            <c:v>n1=1.33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Calc_two_layer_med!$I$2:$I$32</c:f>
              <c:numCache>
                <c:formatCode>General</c:formatCode>
                <c:ptCount val="31"/>
                <c:pt idx="0">
                  <c:v>0.5</c:v>
                </c:pt>
                <c:pt idx="1">
                  <c:v>0.51666666666666705</c:v>
                </c:pt>
                <c:pt idx="2">
                  <c:v>0.53333333333333299</c:v>
                </c:pt>
                <c:pt idx="3">
                  <c:v>0.55000000000000004</c:v>
                </c:pt>
                <c:pt idx="4">
                  <c:v>0.56666666666666698</c:v>
                </c:pt>
                <c:pt idx="5">
                  <c:v>0.58333333333333304</c:v>
                </c:pt>
                <c:pt idx="6">
                  <c:v>0.6</c:v>
                </c:pt>
                <c:pt idx="7">
                  <c:v>0.61666666666666703</c:v>
                </c:pt>
                <c:pt idx="8">
                  <c:v>0.63333333333333297</c:v>
                </c:pt>
                <c:pt idx="9">
                  <c:v>0.65</c:v>
                </c:pt>
                <c:pt idx="10">
                  <c:v>0.66666666666666696</c:v>
                </c:pt>
                <c:pt idx="11">
                  <c:v>0.68333333333333302</c:v>
                </c:pt>
                <c:pt idx="12">
                  <c:v>0.7</c:v>
                </c:pt>
                <c:pt idx="13">
                  <c:v>0.71666666666666701</c:v>
                </c:pt>
                <c:pt idx="14">
                  <c:v>0.73333333333333295</c:v>
                </c:pt>
                <c:pt idx="15">
                  <c:v>0.75</c:v>
                </c:pt>
                <c:pt idx="16">
                  <c:v>0.76666666666666705</c:v>
                </c:pt>
                <c:pt idx="17">
                  <c:v>0.78333333333333299</c:v>
                </c:pt>
                <c:pt idx="18">
                  <c:v>0.8</c:v>
                </c:pt>
                <c:pt idx="19">
                  <c:v>0.81666666666666698</c:v>
                </c:pt>
                <c:pt idx="20">
                  <c:v>0.83333333333333304</c:v>
                </c:pt>
                <c:pt idx="21">
                  <c:v>0.85</c:v>
                </c:pt>
                <c:pt idx="22">
                  <c:v>0.86666666666666703</c:v>
                </c:pt>
                <c:pt idx="23">
                  <c:v>0.88333333333333297</c:v>
                </c:pt>
                <c:pt idx="24">
                  <c:v>0.9</c:v>
                </c:pt>
                <c:pt idx="25">
                  <c:v>0.91666666666666696</c:v>
                </c:pt>
                <c:pt idx="26">
                  <c:v>0.93333333333333302</c:v>
                </c:pt>
                <c:pt idx="27">
                  <c:v>0.95</c:v>
                </c:pt>
                <c:pt idx="28">
                  <c:v>0.96666666666666701</c:v>
                </c:pt>
                <c:pt idx="29">
                  <c:v>0.98333333333333295</c:v>
                </c:pt>
                <c:pt idx="30">
                  <c:v>1</c:v>
                </c:pt>
              </c:numCache>
            </c:numRef>
          </c:xVal>
          <c:yVal>
            <c:numRef>
              <c:f>Calc_two_layer_med!$K$2:$K$32</c:f>
              <c:numCache>
                <c:formatCode>General</c:formatCode>
                <c:ptCount val="31"/>
                <c:pt idx="0">
                  <c:v>0.78879999999999995</c:v>
                </c:pt>
                <c:pt idx="1">
                  <c:v>0.7824953888888887</c:v>
                </c:pt>
                <c:pt idx="2">
                  <c:v>0.77601155555555568</c:v>
                </c:pt>
                <c:pt idx="3">
                  <c:v>0.76934849999999999</c:v>
                </c:pt>
                <c:pt idx="4">
                  <c:v>0.76250622222222209</c:v>
                </c:pt>
                <c:pt idx="5">
                  <c:v>0.75548472222222229</c:v>
                </c:pt>
                <c:pt idx="6">
                  <c:v>0.74828399999999995</c:v>
                </c:pt>
                <c:pt idx="7">
                  <c:v>0.74090405555555539</c:v>
                </c:pt>
                <c:pt idx="8">
                  <c:v>0.73334488888888905</c:v>
                </c:pt>
                <c:pt idx="9">
                  <c:v>0.72560649999999993</c:v>
                </c:pt>
                <c:pt idx="10">
                  <c:v>0.71768888888888871</c:v>
                </c:pt>
                <c:pt idx="11">
                  <c:v>0.70959205555555571</c:v>
                </c:pt>
                <c:pt idx="12">
                  <c:v>0.70131600000000005</c:v>
                </c:pt>
                <c:pt idx="13">
                  <c:v>0.69286072222222206</c:v>
                </c:pt>
                <c:pt idx="14">
                  <c:v>0.6842262222222224</c:v>
                </c:pt>
                <c:pt idx="15">
                  <c:v>0.67541249999999997</c:v>
                </c:pt>
                <c:pt idx="16">
                  <c:v>0.66641955555555521</c:v>
                </c:pt>
                <c:pt idx="17">
                  <c:v>0.65724738888888901</c:v>
                </c:pt>
                <c:pt idx="18">
                  <c:v>0.64789599999999992</c:v>
                </c:pt>
                <c:pt idx="19">
                  <c:v>0.63836538888888872</c:v>
                </c:pt>
                <c:pt idx="20">
                  <c:v>0.62865555555555575</c:v>
                </c:pt>
                <c:pt idx="21">
                  <c:v>0.6187665</c:v>
                </c:pt>
                <c:pt idx="22">
                  <c:v>0.60869822222222192</c:v>
                </c:pt>
                <c:pt idx="23">
                  <c:v>0.5984507222222224</c:v>
                </c:pt>
                <c:pt idx="24">
                  <c:v>0.58802399999999988</c:v>
                </c:pt>
                <c:pt idx="25">
                  <c:v>0.57741805555555525</c:v>
                </c:pt>
                <c:pt idx="26">
                  <c:v>0.56663288888888907</c:v>
                </c:pt>
                <c:pt idx="27">
                  <c:v>0.55566850000000001</c:v>
                </c:pt>
                <c:pt idx="28">
                  <c:v>0.54452488888888861</c:v>
                </c:pt>
                <c:pt idx="29">
                  <c:v>0.53320205555555578</c:v>
                </c:pt>
                <c:pt idx="30">
                  <c:v>0.52169999999999994</c:v>
                </c:pt>
              </c:numCache>
            </c:numRef>
          </c:yVal>
          <c:smooth val="0"/>
        </c:ser>
        <c:ser>
          <c:idx val="2"/>
          <c:order val="2"/>
          <c:tx>
            <c:v>n1=1.44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Calc_two_layer_med!$I$2:$I$32</c:f>
              <c:numCache>
                <c:formatCode>General</c:formatCode>
                <c:ptCount val="31"/>
                <c:pt idx="0">
                  <c:v>0.5</c:v>
                </c:pt>
                <c:pt idx="1">
                  <c:v>0.51666666666666705</c:v>
                </c:pt>
                <c:pt idx="2">
                  <c:v>0.53333333333333299</c:v>
                </c:pt>
                <c:pt idx="3">
                  <c:v>0.55000000000000004</c:v>
                </c:pt>
                <c:pt idx="4">
                  <c:v>0.56666666666666698</c:v>
                </c:pt>
                <c:pt idx="5">
                  <c:v>0.58333333333333304</c:v>
                </c:pt>
                <c:pt idx="6">
                  <c:v>0.6</c:v>
                </c:pt>
                <c:pt idx="7">
                  <c:v>0.61666666666666703</c:v>
                </c:pt>
                <c:pt idx="8">
                  <c:v>0.63333333333333297</c:v>
                </c:pt>
                <c:pt idx="9">
                  <c:v>0.65</c:v>
                </c:pt>
                <c:pt idx="10">
                  <c:v>0.66666666666666696</c:v>
                </c:pt>
                <c:pt idx="11">
                  <c:v>0.68333333333333302</c:v>
                </c:pt>
                <c:pt idx="12">
                  <c:v>0.7</c:v>
                </c:pt>
                <c:pt idx="13">
                  <c:v>0.71666666666666701</c:v>
                </c:pt>
                <c:pt idx="14">
                  <c:v>0.73333333333333295</c:v>
                </c:pt>
                <c:pt idx="15">
                  <c:v>0.75</c:v>
                </c:pt>
                <c:pt idx="16">
                  <c:v>0.76666666666666705</c:v>
                </c:pt>
                <c:pt idx="17">
                  <c:v>0.78333333333333299</c:v>
                </c:pt>
                <c:pt idx="18">
                  <c:v>0.8</c:v>
                </c:pt>
                <c:pt idx="19">
                  <c:v>0.81666666666666698</c:v>
                </c:pt>
                <c:pt idx="20">
                  <c:v>0.83333333333333304</c:v>
                </c:pt>
                <c:pt idx="21">
                  <c:v>0.85</c:v>
                </c:pt>
                <c:pt idx="22">
                  <c:v>0.86666666666666703</c:v>
                </c:pt>
                <c:pt idx="23">
                  <c:v>0.88333333333333297</c:v>
                </c:pt>
                <c:pt idx="24">
                  <c:v>0.9</c:v>
                </c:pt>
                <c:pt idx="25">
                  <c:v>0.91666666666666696</c:v>
                </c:pt>
                <c:pt idx="26">
                  <c:v>0.93333333333333302</c:v>
                </c:pt>
                <c:pt idx="27">
                  <c:v>0.95</c:v>
                </c:pt>
                <c:pt idx="28">
                  <c:v>0.96666666666666701</c:v>
                </c:pt>
                <c:pt idx="29">
                  <c:v>0.98333333333333295</c:v>
                </c:pt>
                <c:pt idx="30">
                  <c:v>1</c:v>
                </c:pt>
              </c:numCache>
            </c:numRef>
          </c:xVal>
          <c:yVal>
            <c:numRef>
              <c:f>Calc_two_layer_med!$L$2:$L$32</c:f>
              <c:numCache>
                <c:formatCode>General</c:formatCode>
                <c:ptCount val="31"/>
                <c:pt idx="0">
                  <c:v>0.89127499999999993</c:v>
                </c:pt>
                <c:pt idx="1">
                  <c:v>0.8801258611111108</c:v>
                </c:pt>
                <c:pt idx="2">
                  <c:v>0.86882177777777803</c:v>
                </c:pt>
                <c:pt idx="3">
                  <c:v>0.85736274999999995</c:v>
                </c:pt>
                <c:pt idx="4">
                  <c:v>0.84574877777777746</c:v>
                </c:pt>
                <c:pt idx="5">
                  <c:v>0.83397986111111133</c:v>
                </c:pt>
                <c:pt idx="6">
                  <c:v>0.8220559999999999</c:v>
                </c:pt>
                <c:pt idx="7">
                  <c:v>0.80997719444444416</c:v>
                </c:pt>
                <c:pt idx="8">
                  <c:v>0.79774344444444467</c:v>
                </c:pt>
                <c:pt idx="9">
                  <c:v>0.78535474999999999</c:v>
                </c:pt>
                <c:pt idx="10">
                  <c:v>0.77281111111111089</c:v>
                </c:pt>
                <c:pt idx="11">
                  <c:v>0.76011252777777794</c:v>
                </c:pt>
                <c:pt idx="12">
                  <c:v>0.7472589999999999</c:v>
                </c:pt>
                <c:pt idx="13">
                  <c:v>0.73425052777777744</c:v>
                </c:pt>
                <c:pt idx="14">
                  <c:v>0.72108711111111135</c:v>
                </c:pt>
                <c:pt idx="15">
                  <c:v>0.70776874999999995</c:v>
                </c:pt>
                <c:pt idx="16">
                  <c:v>0.69429544444444402</c:v>
                </c:pt>
                <c:pt idx="17">
                  <c:v>0.68066719444444468</c:v>
                </c:pt>
                <c:pt idx="18">
                  <c:v>0.66688399999999992</c:v>
                </c:pt>
                <c:pt idx="19">
                  <c:v>0.65294586111111075</c:v>
                </c:pt>
                <c:pt idx="20">
                  <c:v>0.63885277777777794</c:v>
                </c:pt>
                <c:pt idx="21">
                  <c:v>0.62460475000000004</c:v>
                </c:pt>
                <c:pt idx="22">
                  <c:v>0.6102017777777774</c:v>
                </c:pt>
                <c:pt idx="23">
                  <c:v>0.59564386111111134</c:v>
                </c:pt>
                <c:pt idx="24">
                  <c:v>0.58093099999999998</c:v>
                </c:pt>
                <c:pt idx="25">
                  <c:v>0.56606319444444408</c:v>
                </c:pt>
                <c:pt idx="26">
                  <c:v>0.55104044444444467</c:v>
                </c:pt>
                <c:pt idx="27">
                  <c:v>0.53586274999999994</c:v>
                </c:pt>
                <c:pt idx="28">
                  <c:v>0.52053011111111069</c:v>
                </c:pt>
                <c:pt idx="29">
                  <c:v>0.50504252777777814</c:v>
                </c:pt>
                <c:pt idx="30">
                  <c:v>0.48939999999999995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168192"/>
        <c:axId val="222170496"/>
      </c:scatterChart>
      <c:valAx>
        <c:axId val="222168192"/>
        <c:scaling>
          <c:orientation val="minMax"/>
          <c:max val="1"/>
          <c:min val="0.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Transport single scattering albedo (</a:t>
                </a:r>
                <a:r>
                  <a:rPr lang="el-GR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ω</a:t>
                </a:r>
                <a:r>
                  <a:rPr lang="en-US" sz="11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tr,2</a:t>
                </a: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170496"/>
        <c:crosses val="autoZero"/>
        <c:crossBetween val="midCat"/>
      </c:valAx>
      <c:valAx>
        <c:axId val="222170496"/>
        <c:scaling>
          <c:orientation val="minMax"/>
          <c:max val="0.9"/>
          <c:min val="0.4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Emperical parameter (1/</a:t>
                </a:r>
                <a:r>
                  <a:rPr lang="el-GR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α</a:t>
                </a: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16819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2084420417597064"/>
          <c:y val="7.3740994078239461E-2"/>
          <c:w val="0.29789340698084388"/>
          <c:h val="0.1736980186280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49759405074366"/>
          <c:y val="5.0925925925925923E-2"/>
          <c:w val="0.81028918155831842"/>
          <c:h val="0.74676727909011376"/>
        </c:manualLayout>
      </c:layout>
      <c:scatterChart>
        <c:scatterStyle val="lineMarker"/>
        <c:varyColors val="0"/>
        <c:ser>
          <c:idx val="2"/>
          <c:order val="0"/>
          <c:tx>
            <c:v>Analytic (Eq. 35)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Calc_two_layer_med!$I$2:$I$32</c:f>
              <c:numCache>
                <c:formatCode>General</c:formatCode>
                <c:ptCount val="31"/>
                <c:pt idx="0">
                  <c:v>0.5</c:v>
                </c:pt>
                <c:pt idx="1">
                  <c:v>0.51666666666666705</c:v>
                </c:pt>
                <c:pt idx="2">
                  <c:v>0.53333333333333299</c:v>
                </c:pt>
                <c:pt idx="3">
                  <c:v>0.55000000000000004</c:v>
                </c:pt>
                <c:pt idx="4">
                  <c:v>0.56666666666666698</c:v>
                </c:pt>
                <c:pt idx="5">
                  <c:v>0.58333333333333304</c:v>
                </c:pt>
                <c:pt idx="6">
                  <c:v>0.6</c:v>
                </c:pt>
                <c:pt idx="7">
                  <c:v>0.61666666666666703</c:v>
                </c:pt>
                <c:pt idx="8">
                  <c:v>0.63333333333333297</c:v>
                </c:pt>
                <c:pt idx="9">
                  <c:v>0.65</c:v>
                </c:pt>
                <c:pt idx="10">
                  <c:v>0.66666666666666696</c:v>
                </c:pt>
                <c:pt idx="11">
                  <c:v>0.68333333333333302</c:v>
                </c:pt>
                <c:pt idx="12">
                  <c:v>0.7</c:v>
                </c:pt>
                <c:pt idx="13">
                  <c:v>0.71666666666666701</c:v>
                </c:pt>
                <c:pt idx="14">
                  <c:v>0.73333333333333295</c:v>
                </c:pt>
                <c:pt idx="15">
                  <c:v>0.75</c:v>
                </c:pt>
                <c:pt idx="16">
                  <c:v>0.76666666666666705</c:v>
                </c:pt>
                <c:pt idx="17">
                  <c:v>0.78333333333333299</c:v>
                </c:pt>
                <c:pt idx="18">
                  <c:v>0.8</c:v>
                </c:pt>
                <c:pt idx="19">
                  <c:v>0.81666666666666698</c:v>
                </c:pt>
                <c:pt idx="20">
                  <c:v>0.83333333333333304</c:v>
                </c:pt>
                <c:pt idx="21">
                  <c:v>0.85</c:v>
                </c:pt>
                <c:pt idx="22">
                  <c:v>0.86666666666666703</c:v>
                </c:pt>
                <c:pt idx="23">
                  <c:v>0.88333333333333297</c:v>
                </c:pt>
                <c:pt idx="24">
                  <c:v>0.9</c:v>
                </c:pt>
                <c:pt idx="25">
                  <c:v>0.91666666666666696</c:v>
                </c:pt>
                <c:pt idx="26">
                  <c:v>0.93333333333333302</c:v>
                </c:pt>
                <c:pt idx="27">
                  <c:v>0.95</c:v>
                </c:pt>
                <c:pt idx="28">
                  <c:v>0.96666666666666701</c:v>
                </c:pt>
                <c:pt idx="29">
                  <c:v>0.98333333333333295</c:v>
                </c:pt>
                <c:pt idx="30">
                  <c:v>1</c:v>
                </c:pt>
              </c:numCache>
            </c:numRef>
          </c:xVal>
          <c:yVal>
            <c:numRef>
              <c:f>Calc_two_layer_med!$L$2:$L$32</c:f>
              <c:numCache>
                <c:formatCode>General</c:formatCode>
                <c:ptCount val="31"/>
                <c:pt idx="0">
                  <c:v>0.89127499999999993</c:v>
                </c:pt>
                <c:pt idx="1">
                  <c:v>0.8801258611111108</c:v>
                </c:pt>
                <c:pt idx="2">
                  <c:v>0.86882177777777803</c:v>
                </c:pt>
                <c:pt idx="3">
                  <c:v>0.85736274999999995</c:v>
                </c:pt>
                <c:pt idx="4">
                  <c:v>0.84574877777777746</c:v>
                </c:pt>
                <c:pt idx="5">
                  <c:v>0.83397986111111133</c:v>
                </c:pt>
                <c:pt idx="6">
                  <c:v>0.8220559999999999</c:v>
                </c:pt>
                <c:pt idx="7">
                  <c:v>0.80997719444444416</c:v>
                </c:pt>
                <c:pt idx="8">
                  <c:v>0.79774344444444467</c:v>
                </c:pt>
                <c:pt idx="9">
                  <c:v>0.78535474999999999</c:v>
                </c:pt>
                <c:pt idx="10">
                  <c:v>0.77281111111111089</c:v>
                </c:pt>
                <c:pt idx="11">
                  <c:v>0.76011252777777794</c:v>
                </c:pt>
                <c:pt idx="12">
                  <c:v>0.7472589999999999</c:v>
                </c:pt>
                <c:pt idx="13">
                  <c:v>0.73425052777777744</c:v>
                </c:pt>
                <c:pt idx="14">
                  <c:v>0.72108711111111135</c:v>
                </c:pt>
                <c:pt idx="15">
                  <c:v>0.70776874999999995</c:v>
                </c:pt>
                <c:pt idx="16">
                  <c:v>0.69429544444444402</c:v>
                </c:pt>
                <c:pt idx="17">
                  <c:v>0.68066719444444468</c:v>
                </c:pt>
                <c:pt idx="18">
                  <c:v>0.66688399999999992</c:v>
                </c:pt>
                <c:pt idx="19">
                  <c:v>0.65294586111111075</c:v>
                </c:pt>
                <c:pt idx="20">
                  <c:v>0.63885277777777794</c:v>
                </c:pt>
                <c:pt idx="21">
                  <c:v>0.62460475000000004</c:v>
                </c:pt>
                <c:pt idx="22">
                  <c:v>0.6102017777777774</c:v>
                </c:pt>
                <c:pt idx="23">
                  <c:v>0.59564386111111134</c:v>
                </c:pt>
                <c:pt idx="24">
                  <c:v>0.58093099999999998</c:v>
                </c:pt>
                <c:pt idx="25">
                  <c:v>0.56606319444444408</c:v>
                </c:pt>
                <c:pt idx="26">
                  <c:v>0.55104044444444467</c:v>
                </c:pt>
                <c:pt idx="27">
                  <c:v>0.53586274999999994</c:v>
                </c:pt>
                <c:pt idx="28">
                  <c:v>0.52053011111111069</c:v>
                </c:pt>
                <c:pt idx="29">
                  <c:v>0.50504252777777814</c:v>
                </c:pt>
                <c:pt idx="30">
                  <c:v>0.48939999999999995</c:v>
                </c:pt>
              </c:numCache>
            </c:numRef>
          </c:yVal>
          <c:smooth val="0"/>
        </c:ser>
        <c:ser>
          <c:idx val="0"/>
          <c:order val="1"/>
          <c:tx>
            <c:v>Alternative (Eq. E2)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Calc_two_layer_med!$I$2:$I$32</c:f>
              <c:numCache>
                <c:formatCode>General</c:formatCode>
                <c:ptCount val="31"/>
                <c:pt idx="0">
                  <c:v>0.5</c:v>
                </c:pt>
                <c:pt idx="1">
                  <c:v>0.51666666666666705</c:v>
                </c:pt>
                <c:pt idx="2">
                  <c:v>0.53333333333333299</c:v>
                </c:pt>
                <c:pt idx="3">
                  <c:v>0.55000000000000004</c:v>
                </c:pt>
                <c:pt idx="4">
                  <c:v>0.56666666666666698</c:v>
                </c:pt>
                <c:pt idx="5">
                  <c:v>0.58333333333333304</c:v>
                </c:pt>
                <c:pt idx="6">
                  <c:v>0.6</c:v>
                </c:pt>
                <c:pt idx="7">
                  <c:v>0.61666666666666703</c:v>
                </c:pt>
                <c:pt idx="8">
                  <c:v>0.63333333333333297</c:v>
                </c:pt>
                <c:pt idx="9">
                  <c:v>0.65</c:v>
                </c:pt>
                <c:pt idx="10">
                  <c:v>0.66666666666666696</c:v>
                </c:pt>
                <c:pt idx="11">
                  <c:v>0.68333333333333302</c:v>
                </c:pt>
                <c:pt idx="12">
                  <c:v>0.7</c:v>
                </c:pt>
                <c:pt idx="13">
                  <c:v>0.71666666666666701</c:v>
                </c:pt>
                <c:pt idx="14">
                  <c:v>0.73333333333333295</c:v>
                </c:pt>
                <c:pt idx="15">
                  <c:v>0.75</c:v>
                </c:pt>
                <c:pt idx="16">
                  <c:v>0.76666666666666705</c:v>
                </c:pt>
                <c:pt idx="17">
                  <c:v>0.78333333333333299</c:v>
                </c:pt>
                <c:pt idx="18">
                  <c:v>0.8</c:v>
                </c:pt>
                <c:pt idx="19">
                  <c:v>0.81666666666666698</c:v>
                </c:pt>
                <c:pt idx="20">
                  <c:v>0.83333333333333304</c:v>
                </c:pt>
                <c:pt idx="21">
                  <c:v>0.85</c:v>
                </c:pt>
                <c:pt idx="22">
                  <c:v>0.86666666666666703</c:v>
                </c:pt>
                <c:pt idx="23">
                  <c:v>0.88333333333333297</c:v>
                </c:pt>
                <c:pt idx="24">
                  <c:v>0.9</c:v>
                </c:pt>
                <c:pt idx="25">
                  <c:v>0.91666666666666696</c:v>
                </c:pt>
                <c:pt idx="26">
                  <c:v>0.93333333333333302</c:v>
                </c:pt>
                <c:pt idx="27">
                  <c:v>0.95</c:v>
                </c:pt>
                <c:pt idx="28">
                  <c:v>0.96666666666666701</c:v>
                </c:pt>
                <c:pt idx="29">
                  <c:v>0.98333333333333295</c:v>
                </c:pt>
                <c:pt idx="30">
                  <c:v>1</c:v>
                </c:pt>
              </c:numCache>
            </c:numRef>
          </c:xVal>
          <c:yVal>
            <c:numRef>
              <c:f>Calc_two_layer_med!$N$2:$N$32</c:f>
              <c:numCache>
                <c:formatCode>General</c:formatCode>
                <c:ptCount val="31"/>
                <c:pt idx="0">
                  <c:v>0.89023529411764679</c:v>
                </c:pt>
                <c:pt idx="1">
                  <c:v>0.87923684210526276</c:v>
                </c:pt>
                <c:pt idx="2">
                  <c:v>0.86809271523178788</c:v>
                </c:pt>
                <c:pt idx="3">
                  <c:v>0.85679999999999978</c:v>
                </c:pt>
                <c:pt idx="4">
                  <c:v>0.84535570469798627</c:v>
                </c:pt>
                <c:pt idx="5">
                  <c:v>0.83375675675675676</c:v>
                </c:pt>
                <c:pt idx="6">
                  <c:v>0.82199999999999962</c:v>
                </c:pt>
                <c:pt idx="7">
                  <c:v>0.81008219178082141</c:v>
                </c:pt>
                <c:pt idx="8">
                  <c:v>0.79800000000000004</c:v>
                </c:pt>
                <c:pt idx="9">
                  <c:v>0.78574999999999973</c:v>
                </c:pt>
                <c:pt idx="10">
                  <c:v>0.77332867132867089</c:v>
                </c:pt>
                <c:pt idx="11">
                  <c:v>0.760732394366197</c:v>
                </c:pt>
                <c:pt idx="12">
                  <c:v>0.74795744680851017</c:v>
                </c:pt>
                <c:pt idx="13">
                  <c:v>0.73499999999999965</c:v>
                </c:pt>
                <c:pt idx="14">
                  <c:v>0.7218561151079137</c:v>
                </c:pt>
                <c:pt idx="15">
                  <c:v>0.70852173913043459</c:v>
                </c:pt>
                <c:pt idx="16">
                  <c:v>0.69499270072992636</c:v>
                </c:pt>
                <c:pt idx="17">
                  <c:v>0.68126470588235266</c:v>
                </c:pt>
                <c:pt idx="18">
                  <c:v>0.66733333333333311</c:v>
                </c:pt>
                <c:pt idx="19">
                  <c:v>0.65319402985074593</c:v>
                </c:pt>
                <c:pt idx="20">
                  <c:v>0.63884210526315788</c:v>
                </c:pt>
                <c:pt idx="21">
                  <c:v>0.62427272727272687</c:v>
                </c:pt>
                <c:pt idx="22">
                  <c:v>0.60948091603053367</c:v>
                </c:pt>
                <c:pt idx="23">
                  <c:v>0.5944615384615386</c:v>
                </c:pt>
                <c:pt idx="24">
                  <c:v>0.5792093023255811</c:v>
                </c:pt>
                <c:pt idx="25">
                  <c:v>0.56371874999999938</c:v>
                </c:pt>
                <c:pt idx="26">
                  <c:v>0.54798425196850387</c:v>
                </c:pt>
                <c:pt idx="27">
                  <c:v>0.53199999999999958</c:v>
                </c:pt>
                <c:pt idx="28">
                  <c:v>0.51575999999999977</c:v>
                </c:pt>
                <c:pt idx="29">
                  <c:v>0.49925806451612909</c:v>
                </c:pt>
                <c:pt idx="30">
                  <c:v>0.48248780487804854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216192"/>
        <c:axId val="222218496"/>
      </c:scatterChart>
      <c:valAx>
        <c:axId val="222216192"/>
        <c:scaling>
          <c:orientation val="minMax"/>
          <c:max val="1"/>
          <c:min val="0.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Transport single scattering albedo (</a:t>
                </a:r>
                <a:r>
                  <a:rPr lang="el-GR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ω</a:t>
                </a:r>
                <a:r>
                  <a:rPr lang="en-US" sz="11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tr,2</a:t>
                </a: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218496"/>
        <c:crosses val="autoZero"/>
        <c:crossBetween val="midCat"/>
      </c:valAx>
      <c:valAx>
        <c:axId val="222218496"/>
        <c:scaling>
          <c:orientation val="minMax"/>
          <c:max val="0.9"/>
          <c:min val="0.4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Emperical parameter (1/</a:t>
                </a:r>
                <a:r>
                  <a:rPr lang="el-GR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α</a:t>
                </a:r>
                <a:r>
                  <a:rPr lang="en-US" sz="11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216192"/>
        <c:crosses val="autoZero"/>
        <c:crossBetween val="midCat"/>
      </c:valAx>
      <c:spPr>
        <a:noFill/>
        <a:ln>
          <a:solidFill>
            <a:schemeClr val="accent1">
              <a:shade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52550888341644963"/>
          <c:y val="5.8404426065446866E-2"/>
          <c:w val="0.39584713282152384"/>
          <c:h val="0.18822560848958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12</xdr:col>
      <xdr:colOff>457200</xdr:colOff>
      <xdr:row>12</xdr:row>
      <xdr:rowOff>123825</xdr:rowOff>
    </xdr:to>
    <xdr:sp macro="" textlink="">
      <xdr:nvSpPr>
        <xdr:cNvPr id="2" name="Rectangle 1"/>
        <xdr:cNvSpPr/>
      </xdr:nvSpPr>
      <xdr:spPr>
        <a:xfrm>
          <a:off x="0" y="1028700"/>
          <a:ext cx="7772400" cy="13811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 for using the excel</a:t>
          </a:r>
          <a:r>
            <a:rPr lang="en-US" sz="1100" b="1" u="sng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spreadsheet</a:t>
          </a:r>
          <a:r>
            <a: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pPr algn="l"/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1. Calculation using semiemperical expression for semi-infinite medium in a separate sheet named as "</a:t>
          </a:r>
          <a:r>
            <a:rPr lang="en-US" sz="1000" b="1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Calc_two_layer_med</a:t>
          </a:r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Calculation for two-layer medium in a separate sheet named "</a:t>
          </a:r>
          <a:r>
            <a:rPr lang="en-US" sz="1000" b="1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Calc_two_layer_med</a:t>
          </a:r>
          <a:r>
            <a:rPr lang="en-US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Complete set of analytical data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semi-infinite medium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are available in sheet named "</a:t>
          </a:r>
          <a:r>
            <a:rPr lang="en-US" sz="1100" b="1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Analytical semi_inf_data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 sz="1000">
            <a:solidFill>
              <a:schemeClr val="tx1"/>
            </a:solidFill>
            <a:effectLst/>
          </a:endParaRPr>
        </a:p>
        <a:p>
          <a:pPr algn="l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4. Monte Carlo simulation data for semi-infinite medium are available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in sheet named "</a:t>
          </a:r>
          <a:r>
            <a:rPr lang="en-US" sz="1000" b="1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semi_inf_MCM_data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</a:p>
        <a:p>
          <a:pPr algn="l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5. Comparision plots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semi-infinite medium </a:t>
          </a:r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are shown in a separate sheet named "</a:t>
          </a:r>
          <a:r>
            <a:rPr lang="en-US" sz="1000" b="1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semi_inf_plots</a:t>
          </a:r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6.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Comparision plots for two-layer medium are shown in a separate sheet named "</a:t>
          </a:r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Two_layer_plots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endParaRPr lang="en-US" sz="1000">
            <a:solidFill>
              <a:schemeClr val="tx1"/>
            </a:solidFill>
            <a:effectLst/>
          </a:endParaRPr>
        </a:p>
        <a:p>
          <a:pPr algn="l"/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</xdr:colOff>
      <xdr:row>0</xdr:row>
      <xdr:rowOff>19050</xdr:rowOff>
    </xdr:from>
    <xdr:to>
      <xdr:col>12</xdr:col>
      <xdr:colOff>361950</xdr:colOff>
      <xdr:row>2</xdr:row>
      <xdr:rowOff>85725</xdr:rowOff>
    </xdr:to>
    <xdr:sp macro="" textlink="">
      <xdr:nvSpPr>
        <xdr:cNvPr id="4" name="Rectangle 3"/>
        <xdr:cNvSpPr/>
      </xdr:nvSpPr>
      <xdr:spPr>
        <a:xfrm>
          <a:off x="19050" y="19050"/>
          <a:ext cx="7658100" cy="447675"/>
        </a:xfrm>
        <a:prstGeom prst="rect">
          <a:avLst/>
        </a:prstGeom>
        <a:solidFill>
          <a:schemeClr val="bg1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tx1"/>
              </a:solidFill>
            </a:rPr>
            <a:t>This is an excel spreadsheet for calculation of (a) semiemperical expression of reflectance of a semi-infinite medium, R_(</a:t>
          </a:r>
          <a:r>
            <a:rPr lang="en-US" sz="1100" b="1">
              <a:solidFill>
                <a:schemeClr val="tx1"/>
              </a:solidFill>
              <a:latin typeface="symbol" pitchFamily="50" charset="0"/>
            </a:rPr>
            <a:t>w</a:t>
          </a:r>
          <a:r>
            <a:rPr lang="en-US" sz="1100" b="1" baseline="-25000">
              <a:solidFill>
                <a:schemeClr val="tx1"/>
              </a:solidFill>
            </a:rPr>
            <a:t>tr</a:t>
          </a:r>
          <a:r>
            <a:rPr lang="en-US" sz="1100" b="1">
              <a:solidFill>
                <a:schemeClr val="tx1"/>
              </a:solidFill>
            </a:rPr>
            <a:t>) given by Ref. [1], and (b) emperical parameter (1/</a:t>
          </a:r>
          <a:r>
            <a:rPr lang="el-GR" sz="1100" b="1">
              <a:solidFill>
                <a:schemeClr val="tx1"/>
              </a:solidFill>
            </a:rPr>
            <a:t>α) </a:t>
          </a:r>
          <a:r>
            <a:rPr lang="en-US" sz="1100" b="1">
              <a:solidFill>
                <a:schemeClr val="tx1"/>
              </a:solidFill>
            </a:rPr>
            <a:t>for two-layer medium given by Ref. [1]</a:t>
          </a:r>
        </a:p>
      </xdr:txBody>
    </xdr:sp>
    <xdr:clientData/>
  </xdr:twoCellAnchor>
  <xdr:twoCellAnchor>
    <xdr:from>
      <xdr:col>0</xdr:col>
      <xdr:colOff>19050</xdr:colOff>
      <xdr:row>2</xdr:row>
      <xdr:rowOff>180975</xdr:rowOff>
    </xdr:from>
    <xdr:to>
      <xdr:col>12</xdr:col>
      <xdr:colOff>361950</xdr:colOff>
      <xdr:row>5</xdr:row>
      <xdr:rowOff>57150</xdr:rowOff>
    </xdr:to>
    <xdr:sp macro="" textlink="">
      <xdr:nvSpPr>
        <xdr:cNvPr id="5" name="Rectangle 4"/>
        <xdr:cNvSpPr/>
      </xdr:nvSpPr>
      <xdr:spPr>
        <a:xfrm>
          <a:off x="19050" y="561975"/>
          <a:ext cx="7658100" cy="447675"/>
        </a:xfrm>
        <a:prstGeom prst="rect">
          <a:avLst/>
        </a:prstGeom>
        <a:solidFill>
          <a:schemeClr val="bg2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</a:rPr>
            <a:t>[1]</a:t>
          </a:r>
          <a:r>
            <a:rPr lang="en-US" sz="1100" baseline="0">
              <a:solidFill>
                <a:schemeClr val="tx1"/>
              </a:solidFill>
            </a:rPr>
            <a:t> </a:t>
          </a:r>
          <a:r>
            <a:rPr lang="en-US" sz="110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D. Yudovsky and L. Pilon, “Simple and accurate expressions for diffuse reflectance of semi-infinite and two-layer absorbing and scattering media,” Appl. Opt. </a:t>
          </a:r>
          <a:r>
            <a:rPr lang="en-US" sz="1100" b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lang="en-US" sz="110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(35) 6670-6683 (2009). </a:t>
          </a:r>
        </a:p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19050</xdr:colOff>
      <xdr:row>12</xdr:row>
      <xdr:rowOff>123825</xdr:rowOff>
    </xdr:from>
    <xdr:to>
      <xdr:col>4</xdr:col>
      <xdr:colOff>400050</xdr:colOff>
      <xdr:row>18</xdr:row>
      <xdr:rowOff>142875</xdr:rowOff>
    </xdr:to>
    <xdr:sp macro="" textlink="">
      <xdr:nvSpPr>
        <xdr:cNvPr id="6" name="Rectangle 5"/>
        <xdr:cNvSpPr/>
      </xdr:nvSpPr>
      <xdr:spPr>
        <a:xfrm>
          <a:off x="19050" y="2409825"/>
          <a:ext cx="2819400" cy="1162050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© Laurent Pilon, Ph. D.</a:t>
          </a:r>
        </a:p>
        <a:p>
          <a:pPr algn="l"/>
          <a:r>
            <a:rPr lang="en-US" sz="1100">
              <a:solidFill>
                <a:schemeClr val="tx1"/>
              </a:solidFill>
            </a:rPr>
            <a:t>University of California, Los Angeles,</a:t>
          </a:r>
        </a:p>
        <a:p>
          <a:pPr algn="l"/>
          <a:r>
            <a:rPr lang="en-US" sz="1100">
              <a:solidFill>
                <a:schemeClr val="tx1"/>
              </a:solidFill>
            </a:rPr>
            <a:t>Mechanical and Aerospace Engineering Dept.,</a:t>
          </a:r>
        </a:p>
        <a:p>
          <a:r>
            <a:rPr lang="en-US" sz="1100">
              <a:solidFill>
                <a:schemeClr val="tx1"/>
              </a:solidFill>
            </a:rPr>
            <a:t>420 Westwood Plaza 37-132 Engineering IV,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Angeles, CA 90095-1597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Tel:(310) 206-5598</a:t>
          </a:r>
        </a:p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304800</xdr:rowOff>
    </xdr:from>
    <xdr:to>
      <xdr:col>2</xdr:col>
      <xdr:colOff>2686050</xdr:colOff>
      <xdr:row>0</xdr:row>
      <xdr:rowOff>600075</xdr:rowOff>
    </xdr:to>
    <xdr:sp macro="" textlink="">
      <xdr:nvSpPr>
        <xdr:cNvPr id="2" name="Rectangle 1"/>
        <xdr:cNvSpPr/>
      </xdr:nvSpPr>
      <xdr:spPr>
        <a:xfrm>
          <a:off x="304800" y="304800"/>
          <a:ext cx="4191000" cy="295275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CALCULATION FOR SEMI-INFINITE MEDIUM (Analytic)</a:t>
          </a:r>
        </a:p>
      </xdr:txBody>
    </xdr:sp>
    <xdr:clientData/>
  </xdr:twoCellAnchor>
  <xdr:twoCellAnchor>
    <xdr:from>
      <xdr:col>0</xdr:col>
      <xdr:colOff>0</xdr:colOff>
      <xdr:row>9</xdr:row>
      <xdr:rowOff>104775</xdr:rowOff>
    </xdr:from>
    <xdr:to>
      <xdr:col>2</xdr:col>
      <xdr:colOff>3143248</xdr:colOff>
      <xdr:row>12</xdr:row>
      <xdr:rowOff>9525</xdr:rowOff>
    </xdr:to>
    <xdr:sp macro="" textlink="">
      <xdr:nvSpPr>
        <xdr:cNvPr id="4" name="Rectangle 3"/>
        <xdr:cNvSpPr/>
      </xdr:nvSpPr>
      <xdr:spPr>
        <a:xfrm>
          <a:off x="0" y="2571750"/>
          <a:ext cx="4952998" cy="4762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(B</a:t>
          </a:r>
          <a:r>
            <a:rPr lang="en-US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) </a:t>
          </a:r>
          <a:r>
            <a:rPr lang="en-US" sz="1200" b="1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Enter Regression Coefficients</a:t>
          </a:r>
          <a:r>
            <a:rPr lang="en-US" sz="1200" b="1" u="sng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for</a:t>
          </a:r>
          <a:r>
            <a:rPr lang="en-US" sz="1200" b="1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</a:t>
          </a:r>
          <a:r>
            <a:rPr lang="en-US" sz="1200" b="1" u="none" baseline="-25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1200" b="1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en-US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(from Table shown below)</a:t>
          </a:r>
        </a:p>
      </xdr:txBody>
    </xdr:sp>
    <xdr:clientData/>
  </xdr:twoCellAnchor>
  <xdr:twoCellAnchor>
    <xdr:from>
      <xdr:col>3</xdr:col>
      <xdr:colOff>28575</xdr:colOff>
      <xdr:row>0</xdr:row>
      <xdr:rowOff>19049</xdr:rowOff>
    </xdr:from>
    <xdr:to>
      <xdr:col>3</xdr:col>
      <xdr:colOff>2295525</xdr:colOff>
      <xdr:row>4</xdr:row>
      <xdr:rowOff>76200</xdr:rowOff>
    </xdr:to>
    <xdr:sp macro="" textlink="">
      <xdr:nvSpPr>
        <xdr:cNvPr id="13" name="Rectangle 12"/>
        <xdr:cNvSpPr/>
      </xdr:nvSpPr>
      <xdr:spPr>
        <a:xfrm>
          <a:off x="5057775" y="19049"/>
          <a:ext cx="2266950" cy="1457326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n-US" sz="1200" b="1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</a:t>
          </a:r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pPr algn="l"/>
          <a:endParaRPr lang="en-US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Only enter values in red background (e.g., =1.44; =-0.0025; =0.0952; and</a:t>
          </a:r>
          <a:r>
            <a:rPr lang="en-US" sz="1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so on</a:t>
          </a:r>
          <a:r>
            <a: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) and keep others unchanged.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Go to Column U for </a:t>
          </a:r>
          <a:r>
            <a:rPr lang="en-US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reflectance (</a:t>
          </a:r>
          <a:r>
            <a:rPr lang="en-US" sz="1100" b="1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</a:t>
          </a:r>
          <a:r>
            <a:rPr lang="en-US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_(</a:t>
          </a:r>
          <a:r>
            <a:rPr lang="en-US" sz="1100" b="1" baseline="0">
              <a:solidFill>
                <a:schemeClr val="tx1"/>
              </a:solidFill>
              <a:effectLst/>
              <a:latin typeface="Symbol" panose="05050102010706020507" pitchFamily="18" charset="2"/>
              <a:ea typeface="+mn-ea"/>
              <a:cs typeface="Arial" panose="020B0604020202020204" pitchFamily="34" charset="0"/>
            </a:rPr>
            <a:t>w</a:t>
          </a:r>
          <a:r>
            <a:rPr lang="en-US" sz="1100" b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tr</a:t>
          </a:r>
          <a:r>
            <a:rPr lang="en-US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))</a:t>
          </a:r>
          <a:endParaRPr lang="en-US" sz="1100" b="1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en-US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104774</xdr:rowOff>
    </xdr:from>
    <xdr:to>
      <xdr:col>3</xdr:col>
      <xdr:colOff>0</xdr:colOff>
      <xdr:row>52</xdr:row>
      <xdr:rowOff>95249</xdr:rowOff>
    </xdr:to>
    <xdr:sp macro="" textlink="">
      <xdr:nvSpPr>
        <xdr:cNvPr id="3" name="Rectangle 2"/>
        <xdr:cNvSpPr/>
      </xdr:nvSpPr>
      <xdr:spPr>
        <a:xfrm>
          <a:off x="0" y="7581899"/>
          <a:ext cx="5029200" cy="36099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0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Corrected Regression Coefficients </a:t>
          </a:r>
          <a:r>
            <a:rPr lang="en-US" sz="12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en-US" sz="1200" b="0" u="sng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Refer Table E1 of the Erratum</a:t>
          </a:r>
          <a:r>
            <a:rPr lang="en-US" sz="12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Table E1. Revised values of the regression coefficients (</a:t>
          </a:r>
          <a:r>
            <a:rPr lang="en-US" sz="11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1100" i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</a:t>
          </a:r>
          <a:r>
            <a:rPr lang="en-U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 </a:t>
          </a:r>
          <a:r>
            <a:rPr lang="en-US" sz="11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0≤ </a:t>
          </a:r>
          <a:r>
            <a:rPr lang="en-US" sz="1100" i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 </a:t>
          </a:r>
          <a:r>
            <a:rPr lang="en-US" sz="11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≤ </a:t>
          </a:r>
          <a:r>
            <a:rPr lang="en-US" sz="1100" i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</a:t>
          </a:r>
          <a:r>
            <a:rPr lang="en-U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(</a:t>
          </a:r>
          <a:r>
            <a:rPr lang="en-US" sz="11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</a:t>
          </a:r>
          <a:r>
            <a:rPr lang="en-US" sz="1100" i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</a:t>
          </a:r>
          <a:r>
            <a:rPr lang="en-U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r>
            <a:rPr lang="en-US" sz="11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 ≤ </a:t>
          </a:r>
          <a:r>
            <a:rPr lang="en-US" sz="1100" i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 </a:t>
          </a:r>
          <a:r>
            <a:rPr lang="en-US" sz="11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≤ </a:t>
          </a:r>
          <a:r>
            <a:rPr lang="en-US" sz="1100" i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</a:t>
          </a:r>
          <a:r>
            <a:rPr lang="en-U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used in Eqs. (26) and (27) of Ref.[1] to estimate the diffuse reflectance </a:t>
          </a:r>
          <a:r>
            <a:rPr lang="en-US" sz="11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</a:t>
          </a:r>
          <a:r>
            <a:rPr lang="en-U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 of a semi-infinite homogeneous medium with index of refraction </a:t>
          </a:r>
          <a:r>
            <a:rPr lang="en-US" sz="11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</a:t>
          </a:r>
          <a:r>
            <a:rPr lang="en-US" sz="1100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n-U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=1.00, 1.33, 1.44, 1.77, and 2.00.</a:t>
          </a:r>
        </a:p>
        <a:p>
          <a:pPr algn="l"/>
          <a:endParaRPr lang="en-US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35</xdr:row>
          <xdr:rowOff>76200</xdr:rowOff>
        </xdr:from>
        <xdr:to>
          <xdr:col>4</xdr:col>
          <xdr:colOff>1638300</xdr:colOff>
          <xdr:row>42</xdr:row>
          <xdr:rowOff>180975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180975</xdr:colOff>
      <xdr:row>33</xdr:row>
      <xdr:rowOff>104775</xdr:rowOff>
    </xdr:from>
    <xdr:to>
      <xdr:col>3</xdr:col>
      <xdr:colOff>1343025</xdr:colOff>
      <xdr:row>35</xdr:row>
      <xdr:rowOff>19050</xdr:rowOff>
    </xdr:to>
    <xdr:sp macro="" textlink="">
      <xdr:nvSpPr>
        <xdr:cNvPr id="16" name="Rectangle 15"/>
        <xdr:cNvSpPr/>
      </xdr:nvSpPr>
      <xdr:spPr>
        <a:xfrm>
          <a:off x="5210175" y="7581900"/>
          <a:ext cx="1162050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Equations</a:t>
          </a:r>
        </a:p>
      </xdr:txBody>
    </xdr:sp>
    <xdr:clientData/>
  </xdr:twoCellAnchor>
  <xdr:twoCellAnchor editAs="oneCell">
    <xdr:from>
      <xdr:col>0</xdr:col>
      <xdr:colOff>466724</xdr:colOff>
      <xdr:row>39</xdr:row>
      <xdr:rowOff>1</xdr:rowOff>
    </xdr:from>
    <xdr:to>
      <xdr:col>2</xdr:col>
      <xdr:colOff>2828925</xdr:colOff>
      <xdr:row>52</xdr:row>
      <xdr:rowOff>118197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4" y="8620126"/>
          <a:ext cx="4171951" cy="2594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123825</xdr:rowOff>
    </xdr:from>
    <xdr:to>
      <xdr:col>3</xdr:col>
      <xdr:colOff>666750</xdr:colOff>
      <xdr:row>2</xdr:row>
      <xdr:rowOff>9525</xdr:rowOff>
    </xdr:to>
    <xdr:sp macro="" textlink="">
      <xdr:nvSpPr>
        <xdr:cNvPr id="2" name="Rectangle 1"/>
        <xdr:cNvSpPr/>
      </xdr:nvSpPr>
      <xdr:spPr>
        <a:xfrm>
          <a:off x="28575" y="123825"/>
          <a:ext cx="3457575" cy="2667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SEMI-INFINITE MEDIUM (Analytical results)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</xdr:row>
          <xdr:rowOff>514350</xdr:rowOff>
        </xdr:from>
        <xdr:to>
          <xdr:col>14</xdr:col>
          <xdr:colOff>447675</xdr:colOff>
          <xdr:row>5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8</xdr:col>
      <xdr:colOff>76199</xdr:colOff>
      <xdr:row>3</xdr:row>
      <xdr:rowOff>133350</xdr:rowOff>
    </xdr:from>
    <xdr:to>
      <xdr:col>12</xdr:col>
      <xdr:colOff>76200</xdr:colOff>
      <xdr:row>3</xdr:row>
      <xdr:rowOff>428625</xdr:rowOff>
    </xdr:to>
    <xdr:sp macro="" textlink="">
      <xdr:nvSpPr>
        <xdr:cNvPr id="4" name="Rectangle 3"/>
        <xdr:cNvSpPr/>
      </xdr:nvSpPr>
      <xdr:spPr>
        <a:xfrm>
          <a:off x="7524749" y="704850"/>
          <a:ext cx="2438401" cy="29527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Alternative R_(</a:t>
          </a:r>
          <a:r>
            <a:rPr lang="en-US" sz="1200" b="1">
              <a:solidFill>
                <a:schemeClr val="tx1"/>
              </a:solidFill>
              <a:latin typeface="Symbol" panose="05050102010706020507" pitchFamily="18" charset="2"/>
              <a:cs typeface="Arial" panose="020B0604020202020204" pitchFamily="34" charset="0"/>
            </a:rPr>
            <a:t>w</a:t>
          </a:r>
          <a:r>
            <a:rPr lang="en-US" sz="1200" b="1" baseline="-25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</a:t>
          </a:r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  <a:r>
            <a:rPr lang="en-US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(for n</a:t>
          </a:r>
          <a:r>
            <a:rPr lang="en-US" sz="1200" b="1" baseline="-25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=1.44)</a:t>
          </a:r>
          <a:endParaRPr lang="en-US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0</xdr:row>
      <xdr:rowOff>104775</xdr:rowOff>
    </xdr:from>
    <xdr:to>
      <xdr:col>4</xdr:col>
      <xdr:colOff>76200</xdr:colOff>
      <xdr:row>1</xdr:row>
      <xdr:rowOff>180975</xdr:rowOff>
    </xdr:to>
    <xdr:sp macro="" textlink="">
      <xdr:nvSpPr>
        <xdr:cNvPr id="2" name="Rectangle 1"/>
        <xdr:cNvSpPr/>
      </xdr:nvSpPr>
      <xdr:spPr>
        <a:xfrm>
          <a:off x="66677" y="104775"/>
          <a:ext cx="3105148" cy="2667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SEMI-INFINITE MEDIUM (MCM results)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109536</xdr:rowOff>
    </xdr:from>
    <xdr:to>
      <xdr:col>9</xdr:col>
      <xdr:colOff>38100</xdr:colOff>
      <xdr:row>26</xdr:row>
      <xdr:rowOff>171449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228599</xdr:colOff>
      <xdr:row>2</xdr:row>
      <xdr:rowOff>47625</xdr:rowOff>
    </xdr:from>
    <xdr:to>
      <xdr:col>20</xdr:col>
      <xdr:colOff>295274</xdr:colOff>
      <xdr:row>26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0</xdr:row>
      <xdr:rowOff>9524</xdr:rowOff>
    </xdr:from>
    <xdr:to>
      <xdr:col>10</xdr:col>
      <xdr:colOff>19050</xdr:colOff>
      <xdr:row>2</xdr:row>
      <xdr:rowOff>95250</xdr:rowOff>
    </xdr:to>
    <xdr:sp macro="" textlink="">
      <xdr:nvSpPr>
        <xdr:cNvPr id="5" name="Rectangle 4"/>
        <xdr:cNvSpPr/>
      </xdr:nvSpPr>
      <xdr:spPr>
        <a:xfrm>
          <a:off x="19050" y="9524"/>
          <a:ext cx="6096000" cy="466726"/>
        </a:xfrm>
        <a:prstGeom prst="rect">
          <a:avLst/>
        </a:prstGeom>
        <a:solidFill>
          <a:schemeClr val="bg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 b="1">
              <a:solidFill>
                <a:schemeClr val="tx1"/>
              </a:solidFill>
            </a:rPr>
            <a:t>Fig. 3 </a:t>
          </a:r>
          <a:r>
            <a:rPr 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Diffuse reflectance of a semi-infinite homogeneous medium predicted by Monte Carlo simulations and Eq. (25)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228600</xdr:colOff>
      <xdr:row>0</xdr:row>
      <xdr:rowOff>0</xdr:rowOff>
    </xdr:from>
    <xdr:to>
      <xdr:col>21</xdr:col>
      <xdr:colOff>219075</xdr:colOff>
      <xdr:row>2</xdr:row>
      <xdr:rowOff>95250</xdr:rowOff>
    </xdr:to>
    <xdr:sp macro="" textlink="">
      <xdr:nvSpPr>
        <xdr:cNvPr id="7" name="Rectangle 6"/>
        <xdr:cNvSpPr/>
      </xdr:nvSpPr>
      <xdr:spPr>
        <a:xfrm>
          <a:off x="6934200" y="0"/>
          <a:ext cx="6086475" cy="476250"/>
        </a:xfrm>
        <a:prstGeom prst="rect">
          <a:avLst/>
        </a:prstGeom>
        <a:solidFill>
          <a:schemeClr val="bg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Comparision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between d</a:t>
          </a: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iffuse reflectance of a semi-infinite homogeneous medium predicted by Monte Carlo simulations, Eq. (25) and Eq. (E1) for n</a:t>
          </a:r>
          <a:r>
            <a:rPr lang="en-US" sz="1100" b="0" i="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1.44</a:t>
          </a:r>
          <a:endParaRPr lang="en-US"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0.23916</cdr:x>
      <cdr:y>0.64895</cdr:y>
    </cdr:from>
    <cdr:to>
      <cdr:x>0.35704</cdr:x>
      <cdr:y>0.72246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84579" y="3007180"/>
          <a:ext cx="583859" cy="340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</a:t>
          </a:r>
          <a:r>
            <a:rPr lang="en-US" sz="1100" baseline="-25000"/>
            <a:t>1</a:t>
          </a:r>
          <a:r>
            <a:rPr lang="en-US" sz="1100"/>
            <a:t>=1.00</a:t>
          </a:r>
        </a:p>
      </cdr:txBody>
    </cdr:sp>
  </cdr:relSizeAnchor>
  <cdr:relSizeAnchor xmlns:cdr="http://schemas.openxmlformats.org/drawingml/2006/chartDrawing">
    <cdr:from>
      <cdr:x>0.43176</cdr:x>
      <cdr:y>0.58613</cdr:y>
    </cdr:from>
    <cdr:to>
      <cdr:x>0.54964</cdr:x>
      <cdr:y>0.65964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138484" y="2716073"/>
          <a:ext cx="583860" cy="340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</a:t>
          </a:r>
          <a:r>
            <a:rPr lang="en-US" sz="1100" baseline="-25000"/>
            <a:t>1</a:t>
          </a:r>
          <a:r>
            <a:rPr lang="en-US" sz="1100"/>
            <a:t>=1.33</a:t>
          </a:r>
        </a:p>
      </cdr:txBody>
    </cdr:sp>
  </cdr:relSizeAnchor>
  <cdr:relSizeAnchor xmlns:cdr="http://schemas.openxmlformats.org/drawingml/2006/chartDrawing">
    <cdr:from>
      <cdr:x>0.58984</cdr:x>
      <cdr:y>0.51674</cdr:y>
    </cdr:from>
    <cdr:to>
      <cdr:x>0.70772</cdr:x>
      <cdr:y>0.59024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921497" y="2394530"/>
          <a:ext cx="583859" cy="340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</a:t>
          </a:r>
          <a:r>
            <a:rPr lang="en-US" sz="1100" baseline="-25000"/>
            <a:t>1</a:t>
          </a:r>
          <a:r>
            <a:rPr lang="en-US" sz="1100"/>
            <a:t>=1.44</a:t>
          </a:r>
        </a:p>
      </cdr:txBody>
    </cdr:sp>
  </cdr:relSizeAnchor>
  <cdr:relSizeAnchor xmlns:cdr="http://schemas.openxmlformats.org/drawingml/2006/chartDrawing">
    <cdr:from>
      <cdr:x>0.6979</cdr:x>
      <cdr:y>0.44685</cdr:y>
    </cdr:from>
    <cdr:to>
      <cdr:x>0.81578</cdr:x>
      <cdr:y>0.51678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456691" y="2070650"/>
          <a:ext cx="583860" cy="324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</a:t>
          </a:r>
          <a:r>
            <a:rPr lang="en-US" sz="1100" baseline="-25000"/>
            <a:t>1</a:t>
          </a:r>
          <a:r>
            <a:rPr lang="en-US" sz="1100"/>
            <a:t>=1.77</a:t>
          </a:r>
        </a:p>
      </cdr:txBody>
    </cdr:sp>
  </cdr:relSizeAnchor>
  <cdr:relSizeAnchor xmlns:cdr="http://schemas.openxmlformats.org/drawingml/2006/chartDrawing">
    <cdr:from>
      <cdr:x>0.8283</cdr:x>
      <cdr:y>0.76176</cdr:y>
    </cdr:from>
    <cdr:to>
      <cdr:x>0.94618</cdr:x>
      <cdr:y>0.8317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102570" y="3529932"/>
          <a:ext cx="583860" cy="324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</a:t>
          </a:r>
          <a:r>
            <a:rPr lang="en-US" sz="1100" baseline="-25000"/>
            <a:t>1</a:t>
          </a:r>
          <a:r>
            <a:rPr lang="en-US" sz="1100"/>
            <a:t>=2.00</a:t>
          </a:r>
        </a:p>
      </cdr:txBody>
    </cdr:sp>
  </cdr:relSizeAnchor>
  <cdr:relSizeAnchor xmlns:cdr="http://schemas.openxmlformats.org/drawingml/2006/chartDrawing">
    <cdr:from>
      <cdr:x>0.30838</cdr:x>
      <cdr:y>0.70291</cdr:y>
    </cdr:from>
    <cdr:to>
      <cdr:x>0.34375</cdr:x>
      <cdr:y>0.75804</cdr:y>
    </cdr:to>
    <cdr:cxnSp macro="">
      <cdr:nvCxnSpPr>
        <cdr:cNvPr id="8" name="Straight Arrow Connector 7"/>
        <cdr:cNvCxnSpPr/>
      </cdr:nvCxnSpPr>
      <cdr:spPr>
        <a:xfrm xmlns:a="http://schemas.openxmlformats.org/drawingml/2006/main">
          <a:off x="1104421" y="2185980"/>
          <a:ext cx="126674" cy="17145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0.50277</cdr:x>
      <cdr:y>0.63501</cdr:y>
    </cdr:from>
    <cdr:to>
      <cdr:x>0.55712</cdr:x>
      <cdr:y>0.73353</cdr:y>
    </cdr:to>
    <cdr:cxnSp macro="">
      <cdr:nvCxnSpPr>
        <cdr:cNvPr id="9" name="Straight Arrow Connector 8"/>
        <cdr:cNvCxnSpPr/>
      </cdr:nvCxnSpPr>
      <cdr:spPr>
        <a:xfrm xmlns:a="http://schemas.openxmlformats.org/drawingml/2006/main">
          <a:off x="1800635" y="1974836"/>
          <a:ext cx="194649" cy="30638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0.65604</cdr:x>
      <cdr:y>0.57376</cdr:y>
    </cdr:from>
    <cdr:to>
      <cdr:x>0.72218</cdr:x>
      <cdr:y>0.69372</cdr:y>
    </cdr:to>
    <cdr:cxnSp macro="">
      <cdr:nvCxnSpPr>
        <cdr:cNvPr id="11" name="Straight Arrow Connector 10"/>
        <cdr:cNvCxnSpPr/>
      </cdr:nvCxnSpPr>
      <cdr:spPr>
        <a:xfrm xmlns:a="http://schemas.openxmlformats.org/drawingml/2006/main">
          <a:off x="2349530" y="1784345"/>
          <a:ext cx="236874" cy="37306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0.76433</cdr:x>
      <cdr:y>0.50638</cdr:y>
    </cdr:from>
    <cdr:to>
      <cdr:x>0.84815</cdr:x>
      <cdr:y>0.66003</cdr:y>
    </cdr:to>
    <cdr:cxnSp macro="">
      <cdr:nvCxnSpPr>
        <cdr:cNvPr id="13" name="Straight Arrow Connector 12"/>
        <cdr:cNvCxnSpPr/>
      </cdr:nvCxnSpPr>
      <cdr:spPr>
        <a:xfrm xmlns:a="http://schemas.openxmlformats.org/drawingml/2006/main">
          <a:off x="2737387" y="1574794"/>
          <a:ext cx="300193" cy="47783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0.85925</cdr:x>
      <cdr:y>0.69985</cdr:y>
    </cdr:from>
    <cdr:to>
      <cdr:x>0.89265</cdr:x>
      <cdr:y>0.77336</cdr:y>
    </cdr:to>
    <cdr:cxnSp macro="">
      <cdr:nvCxnSpPr>
        <cdr:cNvPr id="16" name="Straight Arrow Connector 15"/>
        <cdr:cNvCxnSpPr/>
      </cdr:nvCxnSpPr>
      <cdr:spPr>
        <a:xfrm xmlns:a="http://schemas.openxmlformats.org/drawingml/2006/main" flipH="1" flipV="1">
          <a:off x="3077335" y="2176464"/>
          <a:ext cx="119618" cy="22861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0.51481</cdr:x>
      <cdr:y>0.54917</cdr:y>
    </cdr:from>
    <cdr:to>
      <cdr:x>0.68309</cdr:x>
      <cdr:y>0.62471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544940" y="2542210"/>
          <a:ext cx="831888" cy="349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n</a:t>
          </a:r>
          <a:r>
            <a:rPr lang="en-US" sz="1100" baseline="-25000"/>
            <a:t>1</a:t>
          </a:r>
          <a:r>
            <a:rPr lang="en-US" sz="1100"/>
            <a:t>=1.44</a:t>
          </a:r>
        </a:p>
      </cdr:txBody>
    </cdr:sp>
  </cdr:relSizeAnchor>
  <cdr:relSizeAnchor xmlns:cdr="http://schemas.openxmlformats.org/drawingml/2006/chartDrawing">
    <cdr:from>
      <cdr:x>0.58323</cdr:x>
      <cdr:y>0.60726</cdr:y>
    </cdr:from>
    <cdr:to>
      <cdr:x>0.64937</cdr:x>
      <cdr:y>0.72722</cdr:y>
    </cdr:to>
    <cdr:cxnSp macro="">
      <cdr:nvCxnSpPr>
        <cdr:cNvPr id="11" name="Straight Arrow Connector 10"/>
        <cdr:cNvCxnSpPr/>
      </cdr:nvCxnSpPr>
      <cdr:spPr>
        <a:xfrm xmlns:a="http://schemas.openxmlformats.org/drawingml/2006/main">
          <a:off x="2883180" y="2811091"/>
          <a:ext cx="326962" cy="55531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342901</xdr:rowOff>
    </xdr:from>
    <xdr:to>
      <xdr:col>6</xdr:col>
      <xdr:colOff>247650</xdr:colOff>
      <xdr:row>0</xdr:row>
      <xdr:rowOff>666751</xdr:rowOff>
    </xdr:to>
    <xdr:sp macro="" textlink="">
      <xdr:nvSpPr>
        <xdr:cNvPr id="2" name="Rectangle 1"/>
        <xdr:cNvSpPr/>
      </xdr:nvSpPr>
      <xdr:spPr>
        <a:xfrm>
          <a:off x="123825" y="342901"/>
          <a:ext cx="4695825" cy="323850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CALCULATION FOR TWO LAYER MEDIUM (Estimation of 1/</a:t>
          </a:r>
          <a:r>
            <a:rPr lang="el-GR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α</a:t>
          </a:r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xdr:txBody>
    </xdr:sp>
    <xdr:clientData/>
  </xdr:twoCellAnchor>
  <xdr:twoCellAnchor>
    <xdr:from>
      <xdr:col>0</xdr:col>
      <xdr:colOff>9524</xdr:colOff>
      <xdr:row>1</xdr:row>
      <xdr:rowOff>190499</xdr:rowOff>
    </xdr:from>
    <xdr:to>
      <xdr:col>4</xdr:col>
      <xdr:colOff>85725</xdr:colOff>
      <xdr:row>4</xdr:row>
      <xdr:rowOff>95250</xdr:rowOff>
    </xdr:to>
    <xdr:sp macro="" textlink="">
      <xdr:nvSpPr>
        <xdr:cNvPr id="3" name="Rectangle 2"/>
        <xdr:cNvSpPr/>
      </xdr:nvSpPr>
      <xdr:spPr>
        <a:xfrm>
          <a:off x="9524" y="380999"/>
          <a:ext cx="3429001" cy="47625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(A) Corrected Regression Coefficients</a:t>
          </a:r>
          <a:r>
            <a:rPr lang="en-US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for</a:t>
          </a:r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</a:t>
          </a:r>
          <a:r>
            <a:rPr lang="en-US" sz="1200" b="1" baseline="-25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(from Table shown below)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11</xdr:row>
          <xdr:rowOff>142875</xdr:rowOff>
        </xdr:from>
        <xdr:to>
          <xdr:col>3</xdr:col>
          <xdr:colOff>161925</xdr:colOff>
          <xdr:row>13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19050</xdr:colOff>
      <xdr:row>9</xdr:row>
      <xdr:rowOff>171450</xdr:rowOff>
    </xdr:from>
    <xdr:to>
      <xdr:col>2</xdr:col>
      <xdr:colOff>95250</xdr:colOff>
      <xdr:row>11</xdr:row>
      <xdr:rowOff>66675</xdr:rowOff>
    </xdr:to>
    <xdr:sp macro="" textlink="">
      <xdr:nvSpPr>
        <xdr:cNvPr id="5" name="Rectangle 4"/>
        <xdr:cNvSpPr/>
      </xdr:nvSpPr>
      <xdr:spPr>
        <a:xfrm>
          <a:off x="19050" y="1924050"/>
          <a:ext cx="1828800" cy="2762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(B) Estimation of </a:t>
          </a:r>
          <a:r>
            <a:rPr lang="en-US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1/</a:t>
          </a:r>
          <a:r>
            <a:rPr lang="el-GR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α</a:t>
          </a:r>
          <a:endParaRPr lang="en-US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57149</xdr:colOff>
      <xdr:row>14</xdr:row>
      <xdr:rowOff>85725</xdr:rowOff>
    </xdr:from>
    <xdr:to>
      <xdr:col>4</xdr:col>
      <xdr:colOff>323850</xdr:colOff>
      <xdr:row>15</xdr:row>
      <xdr:rowOff>171450</xdr:rowOff>
    </xdr:to>
    <xdr:sp macro="" textlink="">
      <xdr:nvSpPr>
        <xdr:cNvPr id="6" name="Rectangle 5"/>
        <xdr:cNvSpPr/>
      </xdr:nvSpPr>
      <xdr:spPr>
        <a:xfrm>
          <a:off x="57149" y="2838450"/>
          <a:ext cx="3619501" cy="2762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(C) Alternative expression for </a:t>
          </a:r>
          <a:r>
            <a:rPr lang="en-US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1/</a:t>
          </a:r>
          <a:r>
            <a:rPr lang="el-GR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α</a:t>
          </a:r>
          <a:r>
            <a:rPr lang="en-US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(for n</a:t>
          </a:r>
          <a:r>
            <a:rPr lang="en-US" sz="1200" b="1" baseline="-25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lang="en-US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=1.44)</a:t>
          </a:r>
          <a:endParaRPr lang="en-US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16</xdr:row>
          <xdr:rowOff>95250</xdr:rowOff>
        </xdr:from>
        <xdr:to>
          <xdr:col>2</xdr:col>
          <xdr:colOff>533400</xdr:colOff>
          <xdr:row>18</xdr:row>
          <xdr:rowOff>133350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157161</xdr:rowOff>
    </xdr:from>
    <xdr:to>
      <xdr:col>8</xdr:col>
      <xdr:colOff>266700</xdr:colOff>
      <xdr:row>22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542926</xdr:colOff>
      <xdr:row>1</xdr:row>
      <xdr:rowOff>123824</xdr:rowOff>
    </xdr:from>
    <xdr:to>
      <xdr:col>18</xdr:col>
      <xdr:colOff>171450</xdr:colOff>
      <xdr:row>22</xdr:row>
      <xdr:rowOff>95249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161924</xdr:colOff>
      <xdr:row>0</xdr:row>
      <xdr:rowOff>57150</xdr:rowOff>
    </xdr:from>
    <xdr:to>
      <xdr:col>7</xdr:col>
      <xdr:colOff>152399</xdr:colOff>
      <xdr:row>1</xdr:row>
      <xdr:rowOff>142875</xdr:rowOff>
    </xdr:to>
    <xdr:sp macro="" textlink="">
      <xdr:nvSpPr>
        <xdr:cNvPr id="4" name="Rectangle 3"/>
        <xdr:cNvSpPr/>
      </xdr:nvSpPr>
      <xdr:spPr>
        <a:xfrm>
          <a:off x="771524" y="57150"/>
          <a:ext cx="3648075" cy="276225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tx1"/>
              </a:solidFill>
            </a:rPr>
            <a:t>Fig. 6(b) </a:t>
          </a:r>
          <a:r>
            <a:rPr lang="en-US" sz="1100">
              <a:solidFill>
                <a:schemeClr val="tx1"/>
              </a:solidFill>
            </a:rPr>
            <a:t>Relationship between </a:t>
          </a:r>
          <a:r>
            <a:rPr lang="el-G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ω</a:t>
          </a:r>
          <a:r>
            <a:rPr lang="en-US" sz="1100" baseline="-25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tr,2</a:t>
          </a:r>
          <a:r>
            <a:rPr lang="en-US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and 1/</a:t>
          </a:r>
          <a:r>
            <a:rPr lang="el-G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α </a:t>
          </a:r>
          <a:r>
            <a:rPr lang="en-US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using Eq. (35)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190500</xdr:colOff>
      <xdr:row>0</xdr:row>
      <xdr:rowOff>47625</xdr:rowOff>
    </xdr:from>
    <xdr:to>
      <xdr:col>19</xdr:col>
      <xdr:colOff>66676</xdr:colOff>
      <xdr:row>1</xdr:row>
      <xdr:rowOff>133350</xdr:rowOff>
    </xdr:to>
    <xdr:sp macro="" textlink="">
      <xdr:nvSpPr>
        <xdr:cNvPr id="5" name="Rectangle 4"/>
        <xdr:cNvSpPr/>
      </xdr:nvSpPr>
      <xdr:spPr>
        <a:xfrm>
          <a:off x="5676900" y="47625"/>
          <a:ext cx="5972176" cy="276225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Comparision</a:t>
          </a:r>
          <a:r>
            <a:rPr lang="en-US" sz="1100" baseline="0">
              <a:solidFill>
                <a:schemeClr val="tx1"/>
              </a:solidFill>
            </a:rPr>
            <a:t> estimated </a:t>
          </a:r>
          <a:r>
            <a:rPr lang="en-US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l-G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α</a:t>
          </a:r>
          <a:r>
            <a:rPr lang="en-US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using Eq. (35) and Eq. (E2) for n</a:t>
          </a:r>
          <a:r>
            <a:rPr lang="en-US" sz="1100" baseline="-25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= 1.44 corresponds to human skin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15</xdr:col>
      <xdr:colOff>209550</xdr:colOff>
      <xdr:row>8</xdr:row>
      <xdr:rowOff>152400</xdr:rowOff>
    </xdr:from>
    <xdr:ext cx="627929" cy="239809"/>
    <xdr:sp macro="" textlink="">
      <xdr:nvSpPr>
        <xdr:cNvPr id="6" name="TextBox 5"/>
        <xdr:cNvSpPr txBox="1"/>
      </xdr:nvSpPr>
      <xdr:spPr>
        <a:xfrm>
          <a:off x="9353550" y="1676400"/>
          <a:ext cx="627929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n</a:t>
          </a:r>
          <a:r>
            <a:rPr lang="en-US" sz="1000" baseline="-25000">
              <a:latin typeface="Arial" panose="020B0604020202020204" pitchFamily="34" charset="0"/>
              <a:cs typeface="Arial" panose="020B0604020202020204" pitchFamily="34" charset="0"/>
            </a:rPr>
            <a:t>1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=1.44</a:t>
          </a:r>
        </a:p>
      </xdr:txBody>
    </xdr:sp>
    <xdr:clientData/>
  </xdr:oneCellAnchor>
  <xdr:twoCellAnchor>
    <xdr:from>
      <xdr:col>15</xdr:col>
      <xdr:colOff>276225</xdr:colOff>
      <xdr:row>9</xdr:row>
      <xdr:rowOff>180975</xdr:rowOff>
    </xdr:from>
    <xdr:to>
      <xdr:col>15</xdr:col>
      <xdr:colOff>466725</xdr:colOff>
      <xdr:row>11</xdr:row>
      <xdr:rowOff>57150</xdr:rowOff>
    </xdr:to>
    <xdr:cxnSp macro="">
      <xdr:nvCxnSpPr>
        <xdr:cNvPr id="8" name="Straight Arrow Connector 7"/>
        <xdr:cNvCxnSpPr/>
      </xdr:nvCxnSpPr>
      <xdr:spPr>
        <a:xfrm flipH="1">
          <a:off x="9420225" y="1895475"/>
          <a:ext cx="190500" cy="257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8.xml"/><Relationship Id="rId6" Type="http://schemas.openxmlformats.org/officeDocument/2006/relationships/image" Target="../media/image5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4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L16" sqref="L16"/>
    </sheetView>
  </sheetViews>
  <sheetFormatPr defaultRowHeight="15" x14ac:dyDescent="0.25"/>
  <sheetData>
    <row r="1" spans="1:16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9"/>
      <c r="O1" s="19"/>
      <c r="P1" s="19"/>
    </row>
    <row r="2" spans="1:16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9"/>
      <c r="O2" s="19"/>
      <c r="P2" s="19"/>
    </row>
    <row r="3" spans="1:16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9"/>
      <c r="O3" s="19"/>
      <c r="P3" s="19"/>
    </row>
    <row r="4" spans="1:16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9"/>
      <c r="O4" s="19"/>
      <c r="P4" s="19"/>
    </row>
    <row r="5" spans="1:16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9"/>
      <c r="O5" s="19"/>
      <c r="P5" s="19"/>
    </row>
    <row r="6" spans="1:16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9"/>
      <c r="O6" s="19"/>
      <c r="P6" s="19"/>
    </row>
    <row r="7" spans="1:16" x14ac:dyDescent="0.25">
      <c r="A7" s="3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9"/>
      <c r="O7" s="19"/>
      <c r="P7" s="19"/>
    </row>
    <row r="8" spans="1:16" x14ac:dyDescent="0.25">
      <c r="A8" s="3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9"/>
      <c r="O8" s="19"/>
      <c r="P8" s="19"/>
    </row>
    <row r="9" spans="1:16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9"/>
      <c r="O9" s="19"/>
      <c r="P9" s="19"/>
    </row>
    <row r="10" spans="1:16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9"/>
      <c r="O10" s="19"/>
      <c r="P10" s="19"/>
    </row>
    <row r="11" spans="1:16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9"/>
      <c r="O11" s="19"/>
      <c r="P11" s="19"/>
    </row>
    <row r="12" spans="1:16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9"/>
    </row>
    <row r="13" spans="1:16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9"/>
    </row>
    <row r="14" spans="1:16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9"/>
    </row>
    <row r="15" spans="1:16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9"/>
    </row>
    <row r="16" spans="1:16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9"/>
    </row>
    <row r="17" spans="1:1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9"/>
    </row>
    <row r="20" spans="1:14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U396"/>
  <sheetViews>
    <sheetView workbookViewId="0">
      <selection activeCell="E5" sqref="E5:F5"/>
    </sheetView>
  </sheetViews>
  <sheetFormatPr defaultRowHeight="15" x14ac:dyDescent="0.25"/>
  <cols>
    <col min="1" max="1" width="13.7109375" style="1" customWidth="1"/>
    <col min="2" max="2" width="13.42578125" style="1" customWidth="1"/>
    <col min="3" max="3" width="48.28515625" customWidth="1"/>
    <col min="4" max="4" width="35.28515625" customWidth="1"/>
    <col min="5" max="5" width="30.5703125" customWidth="1"/>
    <col min="6" max="6" width="22.85546875" style="1" customWidth="1"/>
    <col min="7" max="7" width="21.42578125" style="1" customWidth="1"/>
    <col min="8" max="8" width="18.7109375" style="1" customWidth="1"/>
    <col min="9" max="9" width="32.140625" style="1" customWidth="1"/>
    <col min="10" max="10" width="17.5703125" style="1" customWidth="1"/>
    <col min="11" max="11" width="25.5703125" style="1" customWidth="1"/>
    <col min="12" max="12" width="11.85546875" style="1" customWidth="1"/>
    <col min="13" max="13" width="43.28515625" style="1" customWidth="1"/>
    <col min="14" max="14" width="18.140625" customWidth="1"/>
    <col min="15" max="15" width="10.7109375" customWidth="1"/>
    <col min="16" max="16" width="16.7109375" customWidth="1"/>
    <col min="17" max="17" width="24.7109375" customWidth="1"/>
    <col min="18" max="18" width="22.7109375" customWidth="1"/>
    <col min="19" max="19" width="19.28515625" customWidth="1"/>
    <col min="20" max="20" width="17.42578125" customWidth="1"/>
    <col min="21" max="21" width="15.85546875" customWidth="1"/>
  </cols>
  <sheetData>
    <row r="1" spans="1:21" ht="78" x14ac:dyDescent="0.25">
      <c r="A1" s="8"/>
      <c r="B1" s="8"/>
      <c r="C1" s="9"/>
      <c r="D1" s="19"/>
      <c r="E1" s="28" t="s">
        <v>52</v>
      </c>
      <c r="F1" s="17" t="s">
        <v>28</v>
      </c>
      <c r="G1" s="17" t="s">
        <v>17</v>
      </c>
      <c r="H1" s="17" t="s">
        <v>29</v>
      </c>
      <c r="I1" s="18" t="s">
        <v>33</v>
      </c>
      <c r="J1" s="17" t="s">
        <v>32</v>
      </c>
      <c r="K1" s="18" t="s">
        <v>34</v>
      </c>
      <c r="M1" s="29" t="s">
        <v>53</v>
      </c>
      <c r="N1" s="23" t="s">
        <v>30</v>
      </c>
      <c r="O1" s="24" t="s">
        <v>31</v>
      </c>
      <c r="P1" s="24" t="s">
        <v>44</v>
      </c>
      <c r="Q1" s="25" t="s">
        <v>45</v>
      </c>
      <c r="R1" s="23" t="s">
        <v>46</v>
      </c>
      <c r="S1" s="26" t="s">
        <v>47</v>
      </c>
      <c r="T1" s="26" t="s">
        <v>48</v>
      </c>
      <c r="U1" s="25" t="s">
        <v>49</v>
      </c>
    </row>
    <row r="2" spans="1:21" x14ac:dyDescent="0.25">
      <c r="A2" s="8"/>
      <c r="B2" s="8"/>
      <c r="C2" s="9"/>
      <c r="D2" s="19"/>
      <c r="F2" s="1">
        <v>1</v>
      </c>
      <c r="G2" s="1">
        <f>(F2-(1/2))*($B$29)</f>
        <v>1.9883497807530338E-3</v>
      </c>
      <c r="H2" s="2">
        <f t="shared" ref="H2:H65" si="0">IF(G2&gt;$B$30, 1, 0.5*((((SIN(G2-(ASIN(($B$7/$B$6)*SIN(G2)))))^2)/((SIN(G2+(ASIN(($B$7/$B$6)*SIN(G2)))))^2))+(((TAN(G2-(ASIN(($B$7/$B$6)*SIN(G2)))))^2)/((TAN(G2+(ASIN(($B$7/$B$6)*SIN(G2)))))^2))))</f>
        <v>3.2518140285852759E-2</v>
      </c>
      <c r="I2" s="1">
        <f>2*SIN(G2)*COS(G2)*SIN($B$29)</f>
        <v>1.581405604032331E-5</v>
      </c>
      <c r="J2" s="1">
        <f t="shared" ref="J2:J65" si="1">(H2*I2)</f>
        <v>5.1424369280757061E-7</v>
      </c>
      <c r="K2" s="30">
        <f>SUM(J2:J396)</f>
        <v>0.55762883742888458</v>
      </c>
      <c r="N2" s="1">
        <v>0.3</v>
      </c>
      <c r="O2" s="1">
        <f>(SQRT((47/52)+((31/49)*N2)-((49/54)*N2^2)-((17/27)*N2^3)))</f>
        <v>0.99748453900139922</v>
      </c>
      <c r="P2" s="1">
        <f xml:space="preserve"> ((O2+LN(1-O2))/(O2-LN(1+O2)))</f>
        <v>-16.321603042051851</v>
      </c>
      <c r="Q2" s="1">
        <f>-(1+P2^2)/(2*P2)</f>
        <v>8.1914357668602218</v>
      </c>
      <c r="R2" s="1">
        <f t="shared" ref="R2:R33" si="2">Q2-SQRT((Q2^2)-1)</f>
        <v>6.1268491668590386E-2</v>
      </c>
      <c r="S2" s="1">
        <f t="shared" ref="S2:S33" si="3">$K$2+($B$13*(Q2)^0+$B$14*(Q2)^1+$B$15*(Q2)^2+$B$16*(Q2)^3)</f>
        <v>0.2695062076362057</v>
      </c>
      <c r="T2" s="1">
        <f>R2+($B$18*(Q2)^0+$B$19*(Q2)^1+$B$20*(Q2)^2+$B$21*(Q2)^3)</f>
        <v>3.4674897629312945E-2</v>
      </c>
      <c r="U2" s="1">
        <f>(1-$B$31)*(1-S2)*(T2/(1-(S2*T2)))</f>
        <v>2.4737292033321558E-2</v>
      </c>
    </row>
    <row r="3" spans="1:21" ht="15.75" x14ac:dyDescent="0.25">
      <c r="A3" s="27" t="s">
        <v>50</v>
      </c>
      <c r="B3" s="8"/>
      <c r="C3" s="9"/>
      <c r="D3" s="19"/>
      <c r="F3" s="1">
        <v>2</v>
      </c>
      <c r="G3" s="1">
        <f t="shared" ref="G3:G66" si="4">(F3-(1/2))*($B$29)</f>
        <v>5.9650493422591013E-3</v>
      </c>
      <c r="H3" s="2">
        <f t="shared" si="0"/>
        <v>3.2518140364507973E-2</v>
      </c>
      <c r="I3" s="1">
        <f t="shared" ref="I3:I66" si="5">2*SIN(G3)*COS(G3)*SIN($B$29)</f>
        <v>4.7441167783496144E-5</v>
      </c>
      <c r="J3" s="1">
        <f t="shared" si="1"/>
        <v>1.5426985530399012E-6</v>
      </c>
      <c r="N3" s="1">
        <v>0.31397999999999998</v>
      </c>
      <c r="O3" s="1">
        <f t="shared" ref="O3:O52" si="6">(SQRT((47/52)+((31/49)*N3)-((49/54)*N3^2)-((17/27)*N3^3)))</f>
        <v>0.99676584415444358</v>
      </c>
      <c r="P3" s="1">
        <f t="shared" ref="P3:P52" si="7" xml:space="preserve"> ((O3+LN(1-O3))/(O3-LN(1+O3)))</f>
        <v>-15.519811500342611</v>
      </c>
      <c r="Q3" s="1">
        <f t="shared" ref="Q3:Q52" si="8">-(1+P3^2)/(2*P3)</f>
        <v>7.7921226363099647</v>
      </c>
      <c r="R3" s="1">
        <f t="shared" si="2"/>
        <v>6.4433772277319612E-2</v>
      </c>
      <c r="S3" s="1">
        <f t="shared" si="3"/>
        <v>0.39344873041190775</v>
      </c>
      <c r="T3" s="1">
        <f t="shared" ref="T3:T52" si="9">R3+($B$18*(Q3)^0+$B$19*(Q3)^1+$B$20*(Q3)^2+$B$21*(Q3)^3)</f>
        <v>4.3714944457079297E-2</v>
      </c>
      <c r="U3" s="1">
        <f t="shared" ref="U3:U52" si="10">(1-$B$31)*(1-S3)*(T3/(1-(S3*T3)))</f>
        <v>2.6102069909706697E-2</v>
      </c>
    </row>
    <row r="4" spans="1:21" x14ac:dyDescent="0.25">
      <c r="A4" s="8"/>
      <c r="B4" s="8"/>
      <c r="C4" s="9"/>
      <c r="D4" s="19"/>
      <c r="F4" s="1">
        <v>3</v>
      </c>
      <c r="G4" s="1">
        <f t="shared" si="4"/>
        <v>9.9417489037651689E-3</v>
      </c>
      <c r="H4" s="2">
        <f t="shared" si="0"/>
        <v>3.2518140899456621E-2</v>
      </c>
      <c r="I4" s="1">
        <f t="shared" si="5"/>
        <v>7.9065278577525186E-5</v>
      </c>
      <c r="J4" s="1">
        <f t="shared" si="1"/>
        <v>2.5710558690387532E-6</v>
      </c>
      <c r="N4" s="1">
        <v>0.32795999999999997</v>
      </c>
      <c r="O4" s="1">
        <f t="shared" si="6"/>
        <v>0.99575216870799821</v>
      </c>
      <c r="P4" s="1">
        <f t="shared" si="7"/>
        <v>-14.654210305083849</v>
      </c>
      <c r="Q4" s="1">
        <f t="shared" si="8"/>
        <v>7.361225039563509</v>
      </c>
      <c r="R4" s="1">
        <f t="shared" si="2"/>
        <v>6.8239774043169277E-2</v>
      </c>
      <c r="S4" s="1">
        <f t="shared" si="3"/>
        <v>0.50796215585958326</v>
      </c>
      <c r="T4" s="1">
        <f t="shared" si="9"/>
        <v>5.4474997041520229E-2</v>
      </c>
      <c r="U4" s="1">
        <f t="shared" si="10"/>
        <v>2.6670147647357999E-2</v>
      </c>
    </row>
    <row r="5" spans="1:21" x14ac:dyDescent="0.25">
      <c r="A5" s="10" t="s">
        <v>4</v>
      </c>
      <c r="B5" s="10" t="s">
        <v>5</v>
      </c>
      <c r="C5" s="15" t="s">
        <v>3</v>
      </c>
      <c r="D5" s="20"/>
      <c r="F5" s="1">
        <v>4</v>
      </c>
      <c r="G5" s="1">
        <f t="shared" si="4"/>
        <v>1.3918448465271236E-2</v>
      </c>
      <c r="H5" s="2">
        <f t="shared" si="0"/>
        <v>3.251814264640638E-2</v>
      </c>
      <c r="I5" s="1">
        <f t="shared" si="5"/>
        <v>1.1068438800056916E-4</v>
      </c>
      <c r="J5" s="1">
        <f t="shared" si="1"/>
        <v>3.5992507177326986E-6</v>
      </c>
      <c r="N5" s="1">
        <v>0.34194000000000002</v>
      </c>
      <c r="O5" s="1">
        <f t="shared" si="6"/>
        <v>0.99443742082100128</v>
      </c>
      <c r="P5" s="1">
        <f t="shared" si="7"/>
        <v>-13.803339269697606</v>
      </c>
      <c r="Q5" s="1">
        <f t="shared" si="8"/>
        <v>6.937892753778991</v>
      </c>
      <c r="R5" s="1">
        <f t="shared" si="2"/>
        <v>7.2446237860376961E-2</v>
      </c>
      <c r="S5" s="1">
        <f t="shared" si="3"/>
        <v>0.60215676768490412</v>
      </c>
      <c r="T5" s="1">
        <f t="shared" si="9"/>
        <v>6.5947941801066889E-2</v>
      </c>
      <c r="U5" s="1">
        <f t="shared" si="10"/>
        <v>2.6433465076982667E-2</v>
      </c>
    </row>
    <row r="6" spans="1:21" ht="18" x14ac:dyDescent="0.35">
      <c r="A6" s="10" t="s">
        <v>22</v>
      </c>
      <c r="B6" s="8">
        <f>1</f>
        <v>1</v>
      </c>
      <c r="C6" s="11" t="s">
        <v>0</v>
      </c>
      <c r="D6" s="21"/>
      <c r="F6" s="1">
        <v>5</v>
      </c>
      <c r="G6" s="1">
        <f t="shared" si="4"/>
        <v>1.7895148026777302E-2</v>
      </c>
      <c r="H6" s="2">
        <f t="shared" si="0"/>
        <v>3.2518146739997825E-2</v>
      </c>
      <c r="I6" s="1">
        <f t="shared" si="5"/>
        <v>1.4229649594715458E-4</v>
      </c>
      <c r="J6" s="1">
        <f t="shared" si="1"/>
        <v>4.6272183357970788E-6</v>
      </c>
      <c r="N6" s="1">
        <v>0.35592000000000001</v>
      </c>
      <c r="O6" s="1">
        <f t="shared" si="6"/>
        <v>0.99281520613921881</v>
      </c>
      <c r="P6" s="1">
        <f t="shared" si="7"/>
        <v>-13.001660798916921</v>
      </c>
      <c r="Q6" s="1">
        <f t="shared" si="8"/>
        <v>6.5392870249413875</v>
      </c>
      <c r="R6" s="1">
        <f t="shared" si="2"/>
        <v>7.6913250965853663E-2</v>
      </c>
      <c r="S6" s="1">
        <f t="shared" si="3"/>
        <v>0.67528845445559016</v>
      </c>
      <c r="T6" s="1">
        <f t="shared" si="9"/>
        <v>7.7481570054953791E-2</v>
      </c>
      <c r="U6" s="1">
        <f t="shared" si="10"/>
        <v>2.5684928615503148E-2</v>
      </c>
    </row>
    <row r="7" spans="1:21" ht="18" x14ac:dyDescent="0.35">
      <c r="A7" s="10" t="s">
        <v>35</v>
      </c>
      <c r="B7" s="4">
        <f>1.44</f>
        <v>1.44</v>
      </c>
      <c r="C7" s="11" t="s">
        <v>1</v>
      </c>
      <c r="D7" s="21"/>
      <c r="F7" s="1">
        <v>6</v>
      </c>
      <c r="G7" s="1">
        <f t="shared" si="4"/>
        <v>2.1871847588283373E-2</v>
      </c>
      <c r="H7" s="2">
        <f t="shared" si="0"/>
        <v>3.2518154695101262E-2</v>
      </c>
      <c r="I7" s="1">
        <f t="shared" si="5"/>
        <v>1.738996027546951E-4</v>
      </c>
      <c r="J7" s="1">
        <f t="shared" si="1"/>
        <v>5.654894183793833E-6</v>
      </c>
      <c r="N7" s="1">
        <v>0.36990000000000001</v>
      </c>
      <c r="O7" s="1">
        <f t="shared" si="6"/>
        <v>0.9908788061433611</v>
      </c>
      <c r="P7" s="1">
        <f t="shared" si="7"/>
        <v>-12.260149641012266</v>
      </c>
      <c r="Q7" s="1">
        <f t="shared" si="8"/>
        <v>6.1708573569873684</v>
      </c>
      <c r="R7" s="1">
        <f t="shared" si="2"/>
        <v>8.156507296247284E-2</v>
      </c>
      <c r="S7" s="1">
        <f t="shared" si="3"/>
        <v>0.73030246191024706</v>
      </c>
      <c r="T7" s="1">
        <f t="shared" si="9"/>
        <v>8.8720140207778228E-2</v>
      </c>
      <c r="U7" s="1">
        <f t="shared" si="10"/>
        <v>2.4753354887005904E-2</v>
      </c>
    </row>
    <row r="8" spans="1:21" x14ac:dyDescent="0.25">
      <c r="A8" s="10" t="s">
        <v>2</v>
      </c>
      <c r="B8" s="8">
        <f>PI()</f>
        <v>3.1415926535897931</v>
      </c>
      <c r="C8" s="11" t="s">
        <v>23</v>
      </c>
      <c r="D8" s="21"/>
      <c r="F8" s="1">
        <v>7</v>
      </c>
      <c r="G8" s="1">
        <f t="shared" si="4"/>
        <v>2.5848547149789437E-2</v>
      </c>
      <c r="H8" s="2">
        <f t="shared" si="0"/>
        <v>3.2518168408549056E-2</v>
      </c>
      <c r="I8" s="1">
        <f t="shared" si="5"/>
        <v>2.0549170932998212E-4</v>
      </c>
      <c r="J8" s="1">
        <f t="shared" si="1"/>
        <v>6.6822140105529702E-6</v>
      </c>
      <c r="N8" s="1">
        <v>0.38388</v>
      </c>
      <c r="O8" s="1">
        <f t="shared" si="6"/>
        <v>0.98862115435521214</v>
      </c>
      <c r="P8" s="1">
        <f t="shared" si="7"/>
        <v>-11.579063256475861</v>
      </c>
      <c r="Q8" s="1">
        <f t="shared" si="8"/>
        <v>5.8327130142382497</v>
      </c>
      <c r="R8" s="1">
        <f t="shared" si="2"/>
        <v>8.6362772000638799E-2</v>
      </c>
      <c r="S8" s="1">
        <f t="shared" si="3"/>
        <v>0.7708174733163482</v>
      </c>
      <c r="T8" s="1">
        <f t="shared" si="9"/>
        <v>9.950094730333589E-2</v>
      </c>
      <c r="U8" s="1">
        <f t="shared" si="10"/>
        <v>2.3895016515449095E-2</v>
      </c>
    </row>
    <row r="9" spans="1:21" ht="18" x14ac:dyDescent="0.35">
      <c r="A9" s="10" t="s">
        <v>18</v>
      </c>
      <c r="B9" s="8">
        <f>395</f>
        <v>395</v>
      </c>
      <c r="C9" s="11" t="s">
        <v>7</v>
      </c>
      <c r="D9" s="21"/>
      <c r="F9" s="1">
        <v>8</v>
      </c>
      <c r="G9" s="1">
        <f t="shared" si="4"/>
        <v>2.9825246711295508E-2</v>
      </c>
      <c r="H9" s="2">
        <f t="shared" si="0"/>
        <v>3.2518190161306089E-2</v>
      </c>
      <c r="I9" s="1">
        <f t="shared" si="5"/>
        <v>2.3707081727564051E-4</v>
      </c>
      <c r="J9" s="1">
        <f t="shared" si="1"/>
        <v>7.7091139178655262E-6</v>
      </c>
      <c r="N9" s="1">
        <v>0.39785999999999999</v>
      </c>
      <c r="O9" s="1">
        <f t="shared" si="6"/>
        <v>0.98603481013901662</v>
      </c>
      <c r="P9" s="1">
        <f t="shared" si="7"/>
        <v>-10.95435327419548</v>
      </c>
      <c r="Q9" s="1">
        <f t="shared" si="8"/>
        <v>5.5228205913764299</v>
      </c>
      <c r="R9" s="1">
        <f t="shared" si="2"/>
        <v>9.1287908557380781E-2</v>
      </c>
      <c r="S9" s="1">
        <f t="shared" si="3"/>
        <v>0.80007204170713475</v>
      </c>
      <c r="T9" s="1">
        <f t="shared" si="9"/>
        <v>0.1097729205341367</v>
      </c>
      <c r="U9" s="1">
        <f t="shared" si="10"/>
        <v>2.3277375246594529E-2</v>
      </c>
    </row>
    <row r="10" spans="1:21" x14ac:dyDescent="0.25">
      <c r="A10" s="8"/>
      <c r="B10" s="8"/>
      <c r="C10" s="9"/>
      <c r="D10" s="19"/>
      <c r="F10" s="1">
        <v>9</v>
      </c>
      <c r="G10" s="1">
        <f t="shared" si="4"/>
        <v>3.3801946272801572E-2</v>
      </c>
      <c r="H10" s="2">
        <f t="shared" si="0"/>
        <v>3.2518222621082393E-2</v>
      </c>
      <c r="I10" s="1">
        <f t="shared" si="5"/>
        <v>2.6863492901653912E-4</v>
      </c>
      <c r="J10" s="1">
        <f t="shared" si="1"/>
        <v>8.7355304255584854E-6</v>
      </c>
      <c r="N10" s="1">
        <v>0.41183999999999998</v>
      </c>
      <c r="O10" s="1">
        <f t="shared" si="6"/>
        <v>0.98311192979582118</v>
      </c>
      <c r="P10" s="1">
        <f t="shared" si="7"/>
        <v>-10.380604962264528</v>
      </c>
      <c r="Q10" s="1">
        <f t="shared" si="8"/>
        <v>5.2384692307405567</v>
      </c>
      <c r="R10" s="1">
        <f t="shared" si="2"/>
        <v>9.6333499216585849E-2</v>
      </c>
      <c r="S10" s="1">
        <f t="shared" si="3"/>
        <v>0.82068286594409745</v>
      </c>
      <c r="T10" s="1">
        <f t="shared" si="9"/>
        <v>0.11954500111346081</v>
      </c>
      <c r="U10" s="1">
        <f t="shared" si="10"/>
        <v>2.2995442061762298E-2</v>
      </c>
    </row>
    <row r="11" spans="1:21" x14ac:dyDescent="0.25">
      <c r="A11" s="8"/>
      <c r="B11" s="8"/>
      <c r="C11" s="9"/>
      <c r="D11" s="19"/>
      <c r="F11" s="1">
        <v>10</v>
      </c>
      <c r="G11" s="1">
        <f t="shared" si="4"/>
        <v>3.7778645834307643E-2</v>
      </c>
      <c r="H11" s="2">
        <f t="shared" si="0"/>
        <v>3.2518268845391399E-2</v>
      </c>
      <c r="I11" s="1">
        <f t="shared" si="5"/>
        <v>3.0018204792615048E-4</v>
      </c>
      <c r="J11" s="1">
        <f t="shared" si="1"/>
        <v>9.7614005370227267E-6</v>
      </c>
      <c r="N11" s="1">
        <v>0.42581999999999998</v>
      </c>
      <c r="O11" s="1">
        <f t="shared" si="6"/>
        <v>0.97984423460189396</v>
      </c>
      <c r="P11" s="1">
        <f t="shared" si="7"/>
        <v>-9.8523042399288236</v>
      </c>
      <c r="Q11" s="1">
        <f t="shared" si="8"/>
        <v>4.9769016692905108</v>
      </c>
      <c r="R11" s="1">
        <f t="shared" si="2"/>
        <v>0.10149909865219708</v>
      </c>
      <c r="S11" s="1">
        <f t="shared" si="3"/>
        <v>0.83468076771822786</v>
      </c>
      <c r="T11" s="1">
        <f t="shared" si="9"/>
        <v>0.12885620002426565</v>
      </c>
      <c r="U11" s="1">
        <f t="shared" si="10"/>
        <v>2.3093485280491932E-2</v>
      </c>
    </row>
    <row r="12" spans="1:21" x14ac:dyDescent="0.25">
      <c r="A12" s="8"/>
      <c r="B12" s="8"/>
      <c r="C12" s="9"/>
      <c r="D12" s="19"/>
      <c r="F12" s="1">
        <v>11</v>
      </c>
      <c r="G12" s="1">
        <f t="shared" si="4"/>
        <v>4.1755345395813707E-2</v>
      </c>
      <c r="H12" s="2">
        <f t="shared" si="0"/>
        <v>3.251833228505923E-2</v>
      </c>
      <c r="I12" s="1">
        <f t="shared" si="5"/>
        <v>3.3171017845284889E-4</v>
      </c>
      <c r="J12" s="1">
        <f t="shared" si="1"/>
        <v>1.0786661805266035E-5</v>
      </c>
      <c r="N12" s="1">
        <v>0.43980000000000002</v>
      </c>
      <c r="O12" s="1">
        <f t="shared" si="6"/>
        <v>0.97622297538729219</v>
      </c>
      <c r="P12" s="1">
        <f t="shared" si="7"/>
        <v>-9.3643380578951376</v>
      </c>
      <c r="Q12" s="1">
        <f t="shared" si="8"/>
        <v>4.7355630859443094</v>
      </c>
      <c r="R12" s="1">
        <f t="shared" si="2"/>
        <v>0.1067881139934812</v>
      </c>
      <c r="S12" s="1">
        <f t="shared" si="3"/>
        <v>0.84361790026970351</v>
      </c>
      <c r="T12" s="1">
        <f t="shared" si="9"/>
        <v>0.13775899353065002</v>
      </c>
      <c r="U12" s="1">
        <f t="shared" si="10"/>
        <v>2.3583251037543048E-2</v>
      </c>
    </row>
    <row r="13" spans="1:21" ht="18" x14ac:dyDescent="0.35">
      <c r="A13" s="10" t="s">
        <v>36</v>
      </c>
      <c r="B13" s="4">
        <f>-0.0025</f>
        <v>-2.5000000000000001E-3</v>
      </c>
      <c r="C13" s="9"/>
      <c r="D13" s="19"/>
      <c r="F13" s="1">
        <v>12</v>
      </c>
      <c r="G13" s="1">
        <f t="shared" si="4"/>
        <v>4.5732044957319778E-2</v>
      </c>
      <c r="H13" s="2">
        <f t="shared" si="0"/>
        <v>3.2518416788190847E-2</v>
      </c>
      <c r="I13" s="1">
        <f t="shared" si="5"/>
        <v>3.6321732624614261E-4</v>
      </c>
      <c r="J13" s="1">
        <f t="shared" si="1"/>
        <v>1.1811252399564356E-5</v>
      </c>
      <c r="N13" s="1">
        <v>0.45378000000000002</v>
      </c>
      <c r="O13" s="1">
        <f t="shared" si="6"/>
        <v>0.97223889318531731</v>
      </c>
      <c r="P13" s="1">
        <f t="shared" si="7"/>
        <v>-8.9121534806005229</v>
      </c>
      <c r="Q13" s="1">
        <f t="shared" si="8"/>
        <v>4.5121799033672323</v>
      </c>
      <c r="R13" s="1">
        <f t="shared" si="2"/>
        <v>0.11220632613394077</v>
      </c>
      <c r="S13" s="1">
        <f t="shared" si="3"/>
        <v>0.84867596048388516</v>
      </c>
      <c r="T13" s="1">
        <f t="shared" si="9"/>
        <v>0.14631040455771149</v>
      </c>
      <c r="U13" s="1">
        <f t="shared" si="10"/>
        <v>2.4457170540123647E-2</v>
      </c>
    </row>
    <row r="14" spans="1:21" ht="18" x14ac:dyDescent="0.35">
      <c r="A14" s="10" t="s">
        <v>37</v>
      </c>
      <c r="B14" s="4">
        <f>0.0952</f>
        <v>9.5200000000000007E-2</v>
      </c>
      <c r="C14" s="9"/>
      <c r="D14" s="19"/>
      <c r="F14" s="1">
        <v>13</v>
      </c>
      <c r="G14" s="1">
        <f t="shared" si="4"/>
        <v>4.9708744518825843E-2</v>
      </c>
      <c r="H14" s="2">
        <f t="shared" si="0"/>
        <v>3.2518526604599182E-2</v>
      </c>
      <c r="I14" s="1">
        <f t="shared" si="5"/>
        <v>3.9470149828282794E-4</v>
      </c>
      <c r="J14" s="1">
        <f t="shared" si="1"/>
        <v>1.2835111172785299E-5</v>
      </c>
      <c r="N14" s="1">
        <v>0.46776000000000001</v>
      </c>
      <c r="O14" s="1">
        <f t="shared" si="6"/>
        <v>0.96788217540574562</v>
      </c>
      <c r="P14" s="1">
        <f t="shared" si="7"/>
        <v>-8.4917704678440504</v>
      </c>
      <c r="Q14" s="1">
        <f t="shared" si="8"/>
        <v>4.3047657703064415</v>
      </c>
      <c r="R14" s="1">
        <f t="shared" si="2"/>
        <v>0.11776107276883163</v>
      </c>
      <c r="S14" s="1">
        <f t="shared" si="3"/>
        <v>0.85075605116506081</v>
      </c>
      <c r="T14" s="1">
        <f t="shared" si="9"/>
        <v>0.15456739097317695</v>
      </c>
      <c r="U14" s="1">
        <f t="shared" si="10"/>
        <v>2.5697281812698914E-2</v>
      </c>
    </row>
    <row r="15" spans="1:21" ht="18" x14ac:dyDescent="0.35">
      <c r="A15" s="10" t="s">
        <v>38</v>
      </c>
      <c r="B15" s="4">
        <f>0.0046</f>
        <v>4.5999999999999999E-3</v>
      </c>
      <c r="C15" s="9"/>
      <c r="D15" s="19"/>
      <c r="F15" s="1">
        <v>14</v>
      </c>
      <c r="G15" s="1">
        <f t="shared" si="4"/>
        <v>5.3685444080331914E-2</v>
      </c>
      <c r="H15" s="2">
        <f t="shared" si="0"/>
        <v>3.2518666390704151E-2</v>
      </c>
      <c r="I15" s="1">
        <f t="shared" si="5"/>
        <v>4.2616070299306114E-4</v>
      </c>
      <c r="J15" s="1">
        <f t="shared" si="1"/>
        <v>1.3858177729459312E-5</v>
      </c>
      <c r="N15" s="1">
        <v>0.48174</v>
      </c>
      <c r="O15" s="1">
        <f t="shared" si="6"/>
        <v>0.96314240689156083</v>
      </c>
      <c r="P15" s="1">
        <f t="shared" si="7"/>
        <v>-8.0997367800437843</v>
      </c>
      <c r="Q15" s="1">
        <f t="shared" si="8"/>
        <v>4.1115987910926908</v>
      </c>
      <c r="R15" s="1">
        <f t="shared" si="2"/>
        <v>0.12346080214159683</v>
      </c>
      <c r="S15" s="1">
        <f t="shared" si="3"/>
        <v>0.8505482092422757</v>
      </c>
      <c r="T15" s="1">
        <f t="shared" si="9"/>
        <v>0.16258461457715273</v>
      </c>
      <c r="U15" s="1">
        <f t="shared" si="10"/>
        <v>2.7280999492636113E-2</v>
      </c>
    </row>
    <row r="16" spans="1:21" ht="18" x14ac:dyDescent="0.35">
      <c r="A16" s="10" t="s">
        <v>39</v>
      </c>
      <c r="B16" s="4">
        <f>-0.0025</f>
        <v>-2.5000000000000001E-3</v>
      </c>
      <c r="C16" s="9"/>
      <c r="D16" s="19"/>
      <c r="F16" s="1">
        <v>15</v>
      </c>
      <c r="G16" s="1">
        <f t="shared" si="4"/>
        <v>5.7662143641837978E-2</v>
      </c>
      <c r="H16" s="2">
        <f t="shared" si="0"/>
        <v>3.251884121491027E-2</v>
      </c>
      <c r="I16" s="1">
        <f t="shared" si="5"/>
        <v>4.57592950386337E-4</v>
      </c>
      <c r="J16" s="1">
        <f t="shared" si="1"/>
        <v>1.4880392494675605E-5</v>
      </c>
      <c r="N16" s="1">
        <v>0.49571999999999999</v>
      </c>
      <c r="O16" s="1">
        <f t="shared" si="6"/>
        <v>0.95800851510691176</v>
      </c>
      <c r="P16" s="1">
        <f t="shared" si="7"/>
        <v>-7.7330645128300732</v>
      </c>
      <c r="Q16" s="1">
        <f t="shared" si="8"/>
        <v>3.9311896764029912</v>
      </c>
      <c r="R16" s="1">
        <f t="shared" si="2"/>
        <v>0.12931483997590876</v>
      </c>
      <c r="S16" s="1">
        <f t="shared" si="3"/>
        <v>0.84858366260385987</v>
      </c>
      <c r="T16" s="1">
        <f t="shared" si="9"/>
        <v>0.17041351243788561</v>
      </c>
      <c r="U16" s="1">
        <f t="shared" si="10"/>
        <v>2.9184717169985063E-2</v>
      </c>
    </row>
    <row r="17" spans="1:21" x14ac:dyDescent="0.25">
      <c r="A17" s="10"/>
      <c r="B17" s="8"/>
      <c r="C17" s="9"/>
      <c r="D17" s="19"/>
      <c r="F17" s="1">
        <v>16</v>
      </c>
      <c r="G17" s="1">
        <f t="shared" si="4"/>
        <v>6.1638843203344049E-2</v>
      </c>
      <c r="H17" s="2">
        <f t="shared" si="0"/>
        <v>3.2519056563471524E-2</v>
      </c>
      <c r="I17" s="1">
        <f t="shared" si="5"/>
        <v>4.8899625217736873E-4</v>
      </c>
      <c r="J17" s="1">
        <f t="shared" si="1"/>
        <v>1.590169678388144E-5</v>
      </c>
      <c r="N17" s="1">
        <v>0.50970000000000004</v>
      </c>
      <c r="O17" s="1">
        <f t="shared" si="6"/>
        <v>0.95246870856874333</v>
      </c>
      <c r="P17" s="1">
        <f t="shared" si="7"/>
        <v>-7.3891653138772249</v>
      </c>
      <c r="Q17" s="1">
        <f t="shared" si="8"/>
        <v>3.7622492984009406</v>
      </c>
      <c r="R17" s="1">
        <f t="shared" si="2"/>
        <v>0.13533328292465585</v>
      </c>
      <c r="S17" s="1">
        <f t="shared" si="3"/>
        <v>0.8452736813299393</v>
      </c>
      <c r="T17" s="1">
        <f t="shared" si="9"/>
        <v>0.17810207059939598</v>
      </c>
      <c r="U17" s="1">
        <f t="shared" si="10"/>
        <v>3.1385974051605731E-2</v>
      </c>
    </row>
    <row r="18" spans="1:21" ht="18" x14ac:dyDescent="0.35">
      <c r="A18" s="10" t="s">
        <v>40</v>
      </c>
      <c r="B18" s="4">
        <f>0.01</f>
        <v>0.01</v>
      </c>
      <c r="C18" s="9"/>
      <c r="D18" s="19"/>
      <c r="F18" s="1">
        <v>17</v>
      </c>
      <c r="G18" s="1">
        <f t="shared" si="4"/>
        <v>6.5615542764850113E-2</v>
      </c>
      <c r="H18" s="2">
        <f t="shared" si="0"/>
        <v>3.2519318346852358E-2</v>
      </c>
      <c r="I18" s="1">
        <f t="shared" si="5"/>
        <v>5.203686219118586E-4</v>
      </c>
      <c r="J18" s="1">
        <f t="shared" si="1"/>
        <v>1.692203287366458E-5</v>
      </c>
      <c r="N18" s="1">
        <v>0.52368000000000003</v>
      </c>
      <c r="O18" s="1">
        <f t="shared" si="6"/>
        <v>0.9465104074703331</v>
      </c>
      <c r="P18" s="1">
        <f t="shared" si="7"/>
        <v>-7.0657910548777005</v>
      </c>
      <c r="Q18" s="1">
        <f t="shared" si="8"/>
        <v>3.6036590125343846</v>
      </c>
      <c r="R18" s="1">
        <f t="shared" si="2"/>
        <v>0.14152697019106908</v>
      </c>
      <c r="S18" s="1">
        <f t="shared" si="3"/>
        <v>0.84093840587693502</v>
      </c>
      <c r="T18" s="1">
        <f t="shared" si="9"/>
        <v>0.18569496730349888</v>
      </c>
      <c r="U18" s="1">
        <f t="shared" si="10"/>
        <v>3.3864695346614966E-2</v>
      </c>
    </row>
    <row r="19" spans="1:21" ht="18" x14ac:dyDescent="0.35">
      <c r="A19" s="10" t="s">
        <v>41</v>
      </c>
      <c r="B19" s="4">
        <f>0.0326</f>
        <v>3.2599999999999997E-2</v>
      </c>
      <c r="C19" s="9"/>
      <c r="D19" s="19"/>
      <c r="F19" s="1">
        <v>18</v>
      </c>
      <c r="G19" s="1">
        <f t="shared" si="4"/>
        <v>6.9592242326356177E-2</v>
      </c>
      <c r="H19" s="2">
        <f t="shared" si="0"/>
        <v>3.251963290659593E-2</v>
      </c>
      <c r="I19" s="1">
        <f t="shared" si="5"/>
        <v>5.5170807509215421E-4</v>
      </c>
      <c r="J19" s="1">
        <f t="shared" si="1"/>
        <v>1.7941344073601516E-5</v>
      </c>
      <c r="N19" s="1">
        <v>0.53766000000000003</v>
      </c>
      <c r="O19" s="1">
        <f t="shared" si="6"/>
        <v>0.9401201652445802</v>
      </c>
      <c r="P19" s="1">
        <f t="shared" si="7"/>
        <v>-6.7609820875912803</v>
      </c>
      <c r="Q19" s="1">
        <f t="shared" si="8"/>
        <v>3.4544447968927936</v>
      </c>
      <c r="R19" s="1">
        <f t="shared" si="2"/>
        <v>0.14790750619430604</v>
      </c>
      <c r="S19" s="1">
        <f t="shared" si="3"/>
        <v>0.83582829545073312</v>
      </c>
      <c r="T19" s="1">
        <f t="shared" si="9"/>
        <v>0.19323390198594143</v>
      </c>
      <c r="U19" s="1">
        <f t="shared" si="10"/>
        <v>3.660384960624731E-2</v>
      </c>
    </row>
    <row r="20" spans="1:21" ht="18" x14ac:dyDescent="0.35">
      <c r="A20" s="10" t="s">
        <v>42</v>
      </c>
      <c r="B20" s="4">
        <f>-0.0079</f>
        <v>-7.9000000000000008E-3</v>
      </c>
      <c r="C20" s="9"/>
      <c r="D20" s="19"/>
      <c r="F20" s="1">
        <v>19</v>
      </c>
      <c r="G20" s="1">
        <f t="shared" si="4"/>
        <v>7.3568941887862255E-2</v>
      </c>
      <c r="H20" s="2">
        <f t="shared" si="0"/>
        <v>3.2520007022711447E-2</v>
      </c>
      <c r="I20" s="1">
        <f t="shared" si="5"/>
        <v>5.8301262930278051E-4</v>
      </c>
      <c r="J20" s="1">
        <f t="shared" si="1"/>
        <v>1.8959574799255887E-5</v>
      </c>
      <c r="N20" s="1">
        <v>0.55164000000000002</v>
      </c>
      <c r="O20" s="1">
        <f t="shared" si="6"/>
        <v>0.93328357956900798</v>
      </c>
      <c r="P20" s="1">
        <f t="shared" si="7"/>
        <v>-6.4730231907439828</v>
      </c>
      <c r="Q20" s="1">
        <f t="shared" si="8"/>
        <v>3.3137552549830014</v>
      </c>
      <c r="R20" s="1">
        <f t="shared" si="2"/>
        <v>0.15448731922201953</v>
      </c>
      <c r="S20" s="1">
        <f t="shared" si="3"/>
        <v>0.83014016776548705</v>
      </c>
      <c r="T20" s="1">
        <f t="shared" si="9"/>
        <v>0.20075800989626066</v>
      </c>
      <c r="U20" s="1">
        <f t="shared" si="10"/>
        <v>3.958975022919102E-2</v>
      </c>
    </row>
    <row r="21" spans="1:21" ht="18" x14ac:dyDescent="0.35">
      <c r="A21" s="10" t="s">
        <v>43</v>
      </c>
      <c r="B21" s="4">
        <f>0.000412</f>
        <v>4.1199999999999999E-4</v>
      </c>
      <c r="C21" s="9"/>
      <c r="D21" s="19"/>
      <c r="F21" s="1">
        <v>20</v>
      </c>
      <c r="G21" s="1">
        <f t="shared" si="4"/>
        <v>7.7545641449368319E-2</v>
      </c>
      <c r="H21" s="2">
        <f t="shared" si="0"/>
        <v>3.2520447921590957E-2</v>
      </c>
      <c r="I21" s="1">
        <f t="shared" si="5"/>
        <v>6.1428030433583857E-4</v>
      </c>
      <c r="J21" s="1">
        <f t="shared" si="1"/>
        <v>1.9976670646412681E-5</v>
      </c>
      <c r="N21" s="1">
        <v>0.56562000000000001</v>
      </c>
      <c r="O21" s="1">
        <f t="shared" si="6"/>
        <v>0.92598519101095522</v>
      </c>
      <c r="P21" s="1">
        <f t="shared" si="7"/>
        <v>-6.2004065092004073</v>
      </c>
      <c r="Q21" s="1">
        <f t="shared" si="8"/>
        <v>3.1808431286565386</v>
      </c>
      <c r="R21" s="1">
        <f t="shared" si="2"/>
        <v>0.16127974811266954</v>
      </c>
      <c r="S21" s="1">
        <f t="shared" si="3"/>
        <v>0.82402927075659738</v>
      </c>
      <c r="T21" s="1">
        <f t="shared" si="9"/>
        <v>0.20830430931612776</v>
      </c>
      <c r="U21" s="1">
        <f t="shared" si="10"/>
        <v>4.2812150020699422E-2</v>
      </c>
    </row>
    <row r="22" spans="1:21" x14ac:dyDescent="0.25">
      <c r="A22" s="8"/>
      <c r="B22" s="8"/>
      <c r="C22" s="9"/>
      <c r="D22" s="19"/>
      <c r="F22" s="1">
        <v>21</v>
      </c>
      <c r="G22" s="1">
        <f t="shared" si="4"/>
        <v>8.1522341010874383E-2</v>
      </c>
      <c r="H22" s="2">
        <f t="shared" si="0"/>
        <v>3.2520963284471391E-2</v>
      </c>
      <c r="I22" s="1">
        <f t="shared" si="5"/>
        <v>6.4550912231626774E-4</v>
      </c>
      <c r="J22" s="1">
        <f t="shared" si="1"/>
        <v>2.0992578466638697E-5</v>
      </c>
      <c r="N22" s="1">
        <v>0.5796</v>
      </c>
      <c r="O22" s="1">
        <f t="shared" si="6"/>
        <v>0.91820836713453458</v>
      </c>
      <c r="P22" s="1">
        <f t="shared" si="7"/>
        <v>-5.9418005373803204</v>
      </c>
      <c r="Q22" s="1">
        <f t="shared" si="8"/>
        <v>3.0550498453806703</v>
      </c>
      <c r="R22" s="1">
        <f t="shared" si="2"/>
        <v>0.16829915338102053</v>
      </c>
      <c r="S22" s="1">
        <f t="shared" si="3"/>
        <v>0.81761843111901522</v>
      </c>
      <c r="T22" s="1">
        <f t="shared" si="9"/>
        <v>0.21590815508731978</v>
      </c>
      <c r="U22" s="1">
        <f t="shared" si="10"/>
        <v>4.6264225845479533E-2</v>
      </c>
    </row>
    <row r="23" spans="1:21" x14ac:dyDescent="0.25">
      <c r="A23" s="8"/>
      <c r="B23" s="8"/>
      <c r="C23" s="9"/>
      <c r="D23" s="19"/>
      <c r="F23" s="1">
        <v>22</v>
      </c>
      <c r="G23" s="1">
        <f t="shared" si="4"/>
        <v>8.5499040572380447E-2</v>
      </c>
      <c r="H23" s="2">
        <f t="shared" si="0"/>
        <v>3.252156125645346E-2</v>
      </c>
      <c r="I23" s="1">
        <f t="shared" si="5"/>
        <v>6.766971078269573E-4</v>
      </c>
      <c r="J23" s="1">
        <f t="shared" si="1"/>
        <v>2.2007246444259285E-5</v>
      </c>
      <c r="N23" s="1">
        <v>0.59358</v>
      </c>
      <c r="O23" s="1">
        <f t="shared" si="6"/>
        <v>0.90993516941976038</v>
      </c>
      <c r="P23" s="1">
        <f t="shared" si="7"/>
        <v>-5.6960241931465978</v>
      </c>
      <c r="Q23" s="1">
        <f t="shared" si="8"/>
        <v>2.935792622611372</v>
      </c>
      <c r="R23" s="1">
        <f t="shared" si="2"/>
        <v>0.17556105207614658</v>
      </c>
      <c r="S23" s="1">
        <f t="shared" si="3"/>
        <v>0.81100503689772263</v>
      </c>
      <c r="T23" s="1">
        <f t="shared" si="9"/>
        <v>0.22360368745280496</v>
      </c>
      <c r="U23" s="1">
        <f t="shared" si="10"/>
        <v>4.9942516589710884E-2</v>
      </c>
    </row>
    <row r="24" spans="1:21" x14ac:dyDescent="0.25">
      <c r="D24" s="19"/>
      <c r="F24" s="1">
        <v>23</v>
      </c>
      <c r="G24" s="1">
        <f t="shared" si="4"/>
        <v>8.9475740133886525E-2</v>
      </c>
      <c r="H24" s="2">
        <f t="shared" si="0"/>
        <v>3.2522250456094429E-2</v>
      </c>
      <c r="I24" s="1">
        <f t="shared" si="5"/>
        <v>7.0784228803370515E-4</v>
      </c>
      <c r="J24" s="1">
        <f t="shared" si="1"/>
        <v>2.3020624174847092E-5</v>
      </c>
      <c r="N24" s="1">
        <v>0.60755999999999999</v>
      </c>
      <c r="O24" s="1">
        <f t="shared" si="6"/>
        <v>0.90114619975112931</v>
      </c>
      <c r="P24" s="1">
        <f t="shared" si="7"/>
        <v>-5.4620251195400336</v>
      </c>
      <c r="Q24" s="1">
        <f t="shared" si="8"/>
        <v>2.8225536986438171</v>
      </c>
      <c r="R24" s="1">
        <f t="shared" si="2"/>
        <v>0.18308227774760066</v>
      </c>
      <c r="S24" s="1">
        <f t="shared" si="3"/>
        <v>0.80426640447875852</v>
      </c>
      <c r="T24" s="1">
        <f t="shared" si="9"/>
        <v>0.23142427408989469</v>
      </c>
      <c r="U24" s="1">
        <f t="shared" si="10"/>
        <v>5.3846855934838164E-2</v>
      </c>
    </row>
    <row r="25" spans="1:21" ht="15.75" x14ac:dyDescent="0.25">
      <c r="A25" s="27" t="s">
        <v>51</v>
      </c>
      <c r="D25" s="19"/>
      <c r="F25" s="1">
        <v>24</v>
      </c>
      <c r="G25" s="1">
        <f t="shared" si="4"/>
        <v>9.3452439695392589E-2</v>
      </c>
      <c r="H25" s="2">
        <f t="shared" si="0"/>
        <v>3.2523039985589683E-2</v>
      </c>
      <c r="I25" s="1">
        <f t="shared" si="5"/>
        <v>7.3894269281001002E-4</v>
      </c>
      <c r="J25" s="1">
        <f t="shared" si="1"/>
        <v>2.403266274531927E-5</v>
      </c>
      <c r="N25" s="1">
        <v>0.62153999999999998</v>
      </c>
      <c r="O25" s="1">
        <f t="shared" si="6"/>
        <v>0.89182042248071403</v>
      </c>
      <c r="P25" s="1">
        <f t="shared" si="7"/>
        <v>-5.2388614720079127</v>
      </c>
      <c r="Q25" s="1">
        <f t="shared" si="8"/>
        <v>2.714871320312509</v>
      </c>
      <c r="R25" s="1">
        <f t="shared" si="2"/>
        <v>0.19088116861710569</v>
      </c>
      <c r="S25" s="1">
        <f t="shared" si="3"/>
        <v>0.79746393196487464</v>
      </c>
      <c r="T25" s="1">
        <f t="shared" si="9"/>
        <v>0.23940294853781616</v>
      </c>
      <c r="U25" s="1">
        <f t="shared" si="10"/>
        <v>5.7980327861760765E-2</v>
      </c>
    </row>
    <row r="26" spans="1:21" x14ac:dyDescent="0.25">
      <c r="D26" s="19"/>
      <c r="F26" s="1">
        <v>25</v>
      </c>
      <c r="G26" s="1">
        <f t="shared" si="4"/>
        <v>9.7429139256898653E-2</v>
      </c>
      <c r="H26" s="2">
        <f t="shared" si="0"/>
        <v>3.2523939441561428E-2</v>
      </c>
      <c r="I26" s="1">
        <f t="shared" si="5"/>
        <v>7.6999635486169646E-4</v>
      </c>
      <c r="J26" s="1">
        <f t="shared" si="1"/>
        <v>2.5043314815744858E-5</v>
      </c>
      <c r="N26" s="1">
        <v>0.63551999999999997</v>
      </c>
      <c r="O26" s="1">
        <f t="shared" si="6"/>
        <v>0.88193495710925696</v>
      </c>
      <c r="P26" s="1">
        <f t="shared" si="7"/>
        <v>-5.0256865682565035</v>
      </c>
      <c r="Q26" s="1">
        <f t="shared" si="8"/>
        <v>2.6123321784731806</v>
      </c>
      <c r="R26" s="1">
        <f t="shared" si="2"/>
        <v>0.19897778868985805</v>
      </c>
      <c r="S26" s="1">
        <f t="shared" si="3"/>
        <v>0.79064633436011855</v>
      </c>
      <c r="T26" s="1">
        <f t="shared" si="9"/>
        <v>0.24757285165982529</v>
      </c>
      <c r="U26" s="1">
        <f t="shared" si="10"/>
        <v>6.2349264731229752E-2</v>
      </c>
    </row>
    <row r="27" spans="1:21" x14ac:dyDescent="0.25">
      <c r="A27" s="8"/>
      <c r="B27" s="8"/>
      <c r="C27" s="15" t="s">
        <v>3</v>
      </c>
      <c r="D27" s="20"/>
      <c r="F27" s="1">
        <v>26</v>
      </c>
      <c r="G27" s="1">
        <f t="shared" si="4"/>
        <v>0.10140583881840472</v>
      </c>
      <c r="H27" s="2">
        <f t="shared" si="0"/>
        <v>3.2524958926471545E-2</v>
      </c>
      <c r="I27" s="1">
        <f t="shared" si="5"/>
        <v>8.0100130985135613E-4</v>
      </c>
      <c r="J27" s="1">
        <f t="shared" si="1"/>
        <v>2.6052534702965265E-5</v>
      </c>
      <c r="N27" s="1">
        <v>0.64949999999999997</v>
      </c>
      <c r="O27" s="1">
        <f t="shared" si="6"/>
        <v>0.87146483538912412</v>
      </c>
      <c r="P27" s="1">
        <f t="shared" si="7"/>
        <v>-4.8217358846314928</v>
      </c>
      <c r="Q27" s="1">
        <f t="shared" si="8"/>
        <v>2.5145650364667698</v>
      </c>
      <c r="R27" s="1">
        <f t="shared" si="2"/>
        <v>0.2073941883020467</v>
      </c>
      <c r="S27" s="1">
        <f t="shared" si="3"/>
        <v>0.78385217914523442</v>
      </c>
      <c r="T27" s="1">
        <f t="shared" si="9"/>
        <v>0.25596768533536035</v>
      </c>
      <c r="U27" s="1">
        <f t="shared" si="10"/>
        <v>6.696330355016343E-2</v>
      </c>
    </row>
    <row r="28" spans="1:21" ht="22.5" x14ac:dyDescent="0.5">
      <c r="A28" s="12" t="s">
        <v>19</v>
      </c>
      <c r="B28" s="8">
        <f>B8/2</f>
        <v>1.5707963267948966</v>
      </c>
      <c r="C28" s="13" t="s">
        <v>6</v>
      </c>
      <c r="D28" s="22"/>
      <c r="F28" s="1">
        <v>27</v>
      </c>
      <c r="G28" s="1">
        <f t="shared" si="4"/>
        <v>0.1053825383799108</v>
      </c>
      <c r="H28" s="2">
        <f t="shared" si="0"/>
        <v>3.2526109060679598E-2</v>
      </c>
      <c r="I28" s="1">
        <f t="shared" si="5"/>
        <v>8.3195559652260659E-4</v>
      </c>
      <c r="J28" s="1">
        <f t="shared" si="1"/>
        <v>2.7060278466137053E-5</v>
      </c>
      <c r="N28" s="1">
        <v>0.66347999999999996</v>
      </c>
      <c r="O28" s="1">
        <f t="shared" si="6"/>
        <v>0.86038271504031638</v>
      </c>
      <c r="P28" s="1">
        <f t="shared" si="7"/>
        <v>-4.6263159734153527</v>
      </c>
      <c r="Q28" s="1">
        <f t="shared" si="8"/>
        <v>2.4212353430476234</v>
      </c>
      <c r="R28" s="1">
        <f t="shared" si="2"/>
        <v>0.21615471267989417</v>
      </c>
      <c r="S28" s="1">
        <f t="shared" si="3"/>
        <v>0.77711188510895512</v>
      </c>
      <c r="T28" s="1">
        <f t="shared" si="9"/>
        <v>0.26462218989544573</v>
      </c>
      <c r="U28" s="1">
        <f t="shared" si="10"/>
        <v>7.1835514613257989E-2</v>
      </c>
    </row>
    <row r="29" spans="1:21" ht="22.5" x14ac:dyDescent="0.5">
      <c r="A29" s="12" t="s">
        <v>20</v>
      </c>
      <c r="B29" s="14">
        <f>B28/B9</f>
        <v>3.9766995615060675E-3</v>
      </c>
      <c r="C29" s="13" t="s">
        <v>26</v>
      </c>
      <c r="D29" s="22"/>
      <c r="F29" s="1">
        <v>28</v>
      </c>
      <c r="G29" s="1">
        <f t="shared" si="4"/>
        <v>0.10935923794141686</v>
      </c>
      <c r="H29" s="2">
        <f t="shared" si="0"/>
        <v>3.2527400995165628E-2</v>
      </c>
      <c r="I29" s="1">
        <f t="shared" si="5"/>
        <v>8.62857256824151E-4</v>
      </c>
      <c r="J29" s="1">
        <f t="shared" si="1"/>
        <v>2.8066503994307773E-5</v>
      </c>
      <c r="N29" s="1">
        <v>0.67745999999999995</v>
      </c>
      <c r="O29" s="1">
        <f t="shared" si="6"/>
        <v>0.84865854015226527</v>
      </c>
      <c r="P29" s="1">
        <f t="shared" si="7"/>
        <v>-4.4387949497059331</v>
      </c>
      <c r="Q29" s="1">
        <f t="shared" si="8"/>
        <v>2.3320406596959891</v>
      </c>
      <c r="R29" s="1">
        <f t="shared" si="2"/>
        <v>0.22528636968604498</v>
      </c>
      <c r="S29" s="1">
        <f t="shared" si="3"/>
        <v>0.77044930664600519</v>
      </c>
      <c r="T29" s="1">
        <f t="shared" si="9"/>
        <v>0.27357265936059721</v>
      </c>
      <c r="U29" s="1">
        <f t="shared" si="10"/>
        <v>7.6982617552581178E-2</v>
      </c>
    </row>
    <row r="30" spans="1:21" ht="22.5" x14ac:dyDescent="0.5">
      <c r="A30" s="10" t="s">
        <v>21</v>
      </c>
      <c r="B30" s="8">
        <f>ASIN(B6/B7)</f>
        <v>0.76764752140803094</v>
      </c>
      <c r="C30" s="13" t="s">
        <v>27</v>
      </c>
      <c r="D30" s="22"/>
      <c r="F30" s="1">
        <v>29</v>
      </c>
      <c r="G30" s="1">
        <f t="shared" si="4"/>
        <v>0.11333593750292292</v>
      </c>
      <c r="H30" s="2">
        <f t="shared" si="0"/>
        <v>3.2528846424940284E-2</v>
      </c>
      <c r="I30" s="1">
        <f t="shared" si="5"/>
        <v>8.9370433603363857E-4</v>
      </c>
      <c r="J30" s="1">
        <f t="shared" si="1"/>
        <v>2.9071171096141456E-5</v>
      </c>
      <c r="N30" s="1">
        <v>0.69144000000000005</v>
      </c>
      <c r="O30" s="1">
        <f t="shared" si="6"/>
        <v>0.83625913553185438</v>
      </c>
      <c r="P30" s="1">
        <f t="shared" si="7"/>
        <v>-4.258594256077326</v>
      </c>
      <c r="Q30" s="1">
        <f t="shared" si="8"/>
        <v>2.2467067636916638</v>
      </c>
      <c r="R30" s="1">
        <f t="shared" si="2"/>
        <v>0.23481927130600111</v>
      </c>
      <c r="S30" s="1">
        <f t="shared" si="3"/>
        <v>0.76388299586877073</v>
      </c>
      <c r="T30" s="1">
        <f t="shared" si="9"/>
        <v>0.28285751171787499</v>
      </c>
      <c r="U30" s="1">
        <f t="shared" si="10"/>
        <v>8.2425302746917409E-2</v>
      </c>
    </row>
    <row r="31" spans="1:21" ht="18" x14ac:dyDescent="0.35">
      <c r="A31" s="10" t="s">
        <v>24</v>
      </c>
      <c r="B31" s="8">
        <f>((B7-B6)/(B7+B6))^2</f>
        <v>3.251814028486965E-2</v>
      </c>
      <c r="C31" s="13" t="s">
        <v>25</v>
      </c>
      <c r="D31" s="22"/>
      <c r="F31" s="1">
        <v>30</v>
      </c>
      <c r="G31" s="1">
        <f t="shared" si="4"/>
        <v>0.11731263706442899</v>
      </c>
      <c r="H31" s="2">
        <f t="shared" si="0"/>
        <v>3.2530457603165447E-2</v>
      </c>
      <c r="I31" s="1">
        <f t="shared" si="5"/>
        <v>9.2449488288131221E-4</v>
      </c>
      <c r="J31" s="1">
        <f t="shared" si="1"/>
        <v>3.0074241591913931E-5</v>
      </c>
      <c r="N31" s="1">
        <v>0.70542000000000005</v>
      </c>
      <c r="O31" s="1">
        <f t="shared" si="6"/>
        <v>0.82314771848222079</v>
      </c>
      <c r="P31" s="1">
        <f t="shared" si="7"/>
        <v>-4.0851814598047254</v>
      </c>
      <c r="Q31" s="1">
        <f t="shared" si="8"/>
        <v>2.1649843138642124</v>
      </c>
      <c r="R31" s="1">
        <f t="shared" si="2"/>
        <v>0.24478716792369881</v>
      </c>
      <c r="S31" s="1">
        <f t="shared" si="3"/>
        <v>0.75742721279030012</v>
      </c>
      <c r="T31" s="1">
        <f t="shared" si="9"/>
        <v>0.29251793570931611</v>
      </c>
      <c r="U31" s="1">
        <f t="shared" si="10"/>
        <v>8.8188681173648961E-2</v>
      </c>
    </row>
    <row r="32" spans="1:21" x14ac:dyDescent="0.25">
      <c r="D32" s="19"/>
      <c r="F32" s="1">
        <v>31</v>
      </c>
      <c r="G32" s="1">
        <f t="shared" si="4"/>
        <v>0.12128933662593507</v>
      </c>
      <c r="H32" s="2">
        <f t="shared" si="0"/>
        <v>3.2532247356010291E-2</v>
      </c>
      <c r="I32" s="1">
        <f t="shared" si="5"/>
        <v>9.552269496734383E-4</v>
      </c>
      <c r="J32" s="1">
        <f t="shared" si="1"/>
        <v>3.1075679407903489E-5</v>
      </c>
      <c r="N32" s="1">
        <v>0.71940000000000004</v>
      </c>
      <c r="O32" s="1">
        <f t="shared" si="6"/>
        <v>0.80928330636457912</v>
      </c>
      <c r="P32" s="1">
        <f t="shared" si="7"/>
        <v>-3.9180638726374868</v>
      </c>
      <c r="Q32" s="1">
        <f t="shared" si="8"/>
        <v>2.086645986587766</v>
      </c>
      <c r="R32" s="1">
        <f t="shared" si="2"/>
        <v>0.25522810053804434</v>
      </c>
      <c r="S32" s="1">
        <f t="shared" si="3"/>
        <v>0.7510927373841999</v>
      </c>
      <c r="T32" s="1">
        <f t="shared" si="9"/>
        <v>0.30259864143060888</v>
      </c>
      <c r="U32" s="1">
        <f t="shared" si="10"/>
        <v>9.4302893609171892E-2</v>
      </c>
    </row>
    <row r="33" spans="6:21" x14ac:dyDescent="0.25">
      <c r="F33" s="1">
        <v>32</v>
      </c>
      <c r="G33" s="1">
        <f t="shared" si="4"/>
        <v>0.12526603618744112</v>
      </c>
      <c r="H33" s="2">
        <f t="shared" si="0"/>
        <v>3.2534229098268724E-2</v>
      </c>
      <c r="I33" s="1">
        <f t="shared" si="5"/>
        <v>9.8589859241551055E-4</v>
      </c>
      <c r="J33" s="1">
        <f t="shared" si="1"/>
        <v>3.2075450673306881E-5</v>
      </c>
      <c r="N33" s="1">
        <v>0.73338000000000003</v>
      </c>
      <c r="O33" s="1">
        <f t="shared" si="6"/>
        <v>0.79461999122548599</v>
      </c>
      <c r="P33" s="1">
        <f t="shared" si="7"/>
        <v>-3.7567828080418257</v>
      </c>
      <c r="Q33" s="1">
        <f t="shared" si="8"/>
        <v>2.0114840062681583</v>
      </c>
      <c r="R33" s="1">
        <f t="shared" si="2"/>
        <v>0.26618520449449057</v>
      </c>
      <c r="S33" s="1">
        <f t="shared" si="3"/>
        <v>0.74488752498959721</v>
      </c>
      <c r="T33" s="1">
        <f t="shared" si="9"/>
        <v>0.31314875019407123</v>
      </c>
      <c r="U33" s="1">
        <f t="shared" si="10"/>
        <v>0.1008039215124404</v>
      </c>
    </row>
    <row r="34" spans="6:21" x14ac:dyDescent="0.25">
      <c r="F34" s="1">
        <v>33</v>
      </c>
      <c r="G34" s="1">
        <f t="shared" si="4"/>
        <v>0.12924273574894721</v>
      </c>
      <c r="H34" s="2">
        <f t="shared" si="0"/>
        <v>3.2536416849765951E-2</v>
      </c>
      <c r="I34" s="1">
        <f t="shared" si="5"/>
        <v>1.0165078709352211E-3</v>
      </c>
      <c r="J34" s="1">
        <f t="shared" si="1"/>
        <v>3.3073523819816441E-5</v>
      </c>
      <c r="N34" s="1">
        <v>0.74736000000000002</v>
      </c>
      <c r="O34" s="1">
        <f t="shared" si="6"/>
        <v>0.77910604289012697</v>
      </c>
      <c r="P34" s="1">
        <f t="shared" si="7"/>
        <v>-3.6009083059733933</v>
      </c>
      <c r="Q34" s="1">
        <f t="shared" si="8"/>
        <v>1.9393080080461469</v>
      </c>
      <c r="R34" s="1">
        <f t="shared" ref="R34:R52" si="11">Q34-SQRT((Q34^2)-1)</f>
        <v>0.2777077101189005</v>
      </c>
      <c r="S34" s="1">
        <f t="shared" ref="S34:S52" si="12">$K$2+($B$13*(Q34)^0+$B$14*(Q34)^1+$B$15*(Q34)^2+$B$16*(Q34)^3)</f>
        <v>0.73881723721560921</v>
      </c>
      <c r="T34" s="1">
        <f t="shared" si="9"/>
        <v>0.32422287067689876</v>
      </c>
      <c r="U34" s="1">
        <f t="shared" si="10"/>
        <v>0.10773465849104923</v>
      </c>
    </row>
    <row r="35" spans="6:21" x14ac:dyDescent="0.25">
      <c r="F35" s="1">
        <v>34</v>
      </c>
      <c r="G35" s="1">
        <f t="shared" si="4"/>
        <v>0.13321943531045327</v>
      </c>
      <c r="H35" s="2">
        <f t="shared" si="0"/>
        <v>3.2538825252583774E-2</v>
      </c>
      <c r="I35" s="1">
        <f t="shared" si="5"/>
        <v>1.0470528490051862E-3</v>
      </c>
      <c r="J35" s="1">
        <f t="shared" si="1"/>
        <v>3.4069869683999738E-5</v>
      </c>
      <c r="N35" s="1">
        <v>0.76134000000000002</v>
      </c>
      <c r="O35" s="1">
        <f t="shared" si="6"/>
        <v>0.76268278788730792</v>
      </c>
      <c r="P35" s="1">
        <f t="shared" si="7"/>
        <v>-3.4500341601994484</v>
      </c>
      <c r="Q35" s="1">
        <f t="shared" si="8"/>
        <v>1.8699431813447898</v>
      </c>
      <c r="R35" s="1">
        <f t="shared" si="11"/>
        <v>0.28985220249013111</v>
      </c>
      <c r="S35" s="1">
        <f t="shared" si="12"/>
        <v>0.73288567342300304</v>
      </c>
      <c r="T35" s="1">
        <f t="shared" si="9"/>
        <v>0.33588242500411969</v>
      </c>
      <c r="U35" s="1">
        <f t="shared" si="10"/>
        <v>0.11514632543507164</v>
      </c>
    </row>
    <row r="36" spans="6:21" x14ac:dyDescent="0.25">
      <c r="F36" s="1">
        <v>35</v>
      </c>
      <c r="G36" s="1">
        <f t="shared" si="4"/>
        <v>0.13719613487195934</v>
      </c>
      <c r="H36" s="2">
        <f t="shared" si="0"/>
        <v>3.2541469589134772E-2</v>
      </c>
      <c r="I36" s="1">
        <f t="shared" si="5"/>
        <v>1.0775315944654255E-3</v>
      </c>
      <c r="J36" s="1">
        <f t="shared" si="1"/>
        <v>3.5064461612628549E-5</v>
      </c>
      <c r="N36" s="1">
        <v>0.77532000000000001</v>
      </c>
      <c r="O36" s="1">
        <f t="shared" si="6"/>
        <v>0.74528319128444753</v>
      </c>
      <c r="P36" s="1">
        <f t="shared" si="7"/>
        <v>-3.3037730764093673</v>
      </c>
      <c r="Q36" s="1">
        <f t="shared" si="8"/>
        <v>1.8032286517324727</v>
      </c>
      <c r="R36" s="1">
        <f t="shared" si="11"/>
        <v>0.30268422705557851</v>
      </c>
      <c r="S36" s="1">
        <f t="shared" si="12"/>
        <v>0.72709512244995755</v>
      </c>
      <c r="T36" s="1">
        <f t="shared" si="9"/>
        <v>0.34819731268915133</v>
      </c>
      <c r="U36" s="1">
        <f t="shared" si="10"/>
        <v>0.12310034824573959</v>
      </c>
    </row>
    <row r="37" spans="6:21" x14ac:dyDescent="0.25">
      <c r="F37" s="1">
        <v>36</v>
      </c>
      <c r="G37" s="1">
        <f t="shared" si="4"/>
        <v>0.1411728344334654</v>
      </c>
      <c r="H37" s="2">
        <f t="shared" si="0"/>
        <v>3.2544365801119739E-2</v>
      </c>
      <c r="I37" s="1">
        <f t="shared" si="5"/>
        <v>1.1079421793455846E-3</v>
      </c>
      <c r="J37" s="1">
        <f t="shared" si="1"/>
        <v>3.6057275571112516E-5</v>
      </c>
      <c r="N37" s="1">
        <v>0.7893</v>
      </c>
      <c r="O37" s="1">
        <f t="shared" si="6"/>
        <v>0.72683003860850681</v>
      </c>
      <c r="P37" s="1">
        <f t="shared" si="7"/>
        <v>-3.1617517674994313</v>
      </c>
      <c r="Q37" s="1">
        <f t="shared" si="8"/>
        <v>1.7390160657651559</v>
      </c>
      <c r="R37" s="1">
        <f t="shared" si="11"/>
        <v>0.31628036403088045</v>
      </c>
      <c r="S37" s="1">
        <f t="shared" si="12"/>
        <v>0.72144665008687847</v>
      </c>
      <c r="T37" s="1">
        <f t="shared" si="9"/>
        <v>0.36124803642262648</v>
      </c>
      <c r="U37" s="1">
        <f t="shared" si="10"/>
        <v>0.1316708712347035</v>
      </c>
    </row>
    <row r="38" spans="6:21" x14ac:dyDescent="0.25">
      <c r="F38" s="1">
        <v>37</v>
      </c>
      <c r="G38" s="1">
        <f t="shared" si="4"/>
        <v>0.14514953399497146</v>
      </c>
      <c r="H38" s="2">
        <f t="shared" si="0"/>
        <v>3.2547530509400804E-2</v>
      </c>
      <c r="I38" s="1">
        <f t="shared" si="5"/>
        <v>1.1382826799868891E-3</v>
      </c>
      <c r="J38" s="1">
        <f t="shared" si="1"/>
        <v>3.7048290255195782E-5</v>
      </c>
      <c r="N38" s="1">
        <v>0.80327999999999999</v>
      </c>
      <c r="O38" s="1">
        <f t="shared" si="6"/>
        <v>0.7072335699880935</v>
      </c>
      <c r="P38" s="1">
        <f t="shared" si="7"/>
        <v>-3.0236057493031514</v>
      </c>
      <c r="Q38" s="1">
        <f t="shared" si="8"/>
        <v>1.6771683493386227</v>
      </c>
      <c r="R38" s="1">
        <f t="shared" si="11"/>
        <v>0.33073094937409397</v>
      </c>
      <c r="S38" s="1">
        <f t="shared" si="12"/>
        <v>0.71594033458529771</v>
      </c>
      <c r="T38" s="1">
        <f t="shared" si="9"/>
        <v>0.37512846840309966</v>
      </c>
      <c r="U38" s="1">
        <f t="shared" si="10"/>
        <v>0.14094816293614051</v>
      </c>
    </row>
    <row r="39" spans="6:21" x14ac:dyDescent="0.25">
      <c r="F39" s="1">
        <v>38</v>
      </c>
      <c r="G39" s="1">
        <f t="shared" si="4"/>
        <v>0.14912623355647753</v>
      </c>
      <c r="H39" s="2">
        <f t="shared" si="0"/>
        <v>3.2550981034828341E-2</v>
      </c>
      <c r="I39" s="1">
        <f t="shared" si="5"/>
        <v>1.1685511771638297E-3</v>
      </c>
      <c r="J39" s="1">
        <f t="shared" si="1"/>
        <v>3.8037487206086153E-5</v>
      </c>
      <c r="N39" s="1">
        <v>0.81725999999999999</v>
      </c>
      <c r="O39" s="1">
        <f t="shared" si="6"/>
        <v>0.68638834914027913</v>
      </c>
      <c r="P39" s="1">
        <f t="shared" si="7"/>
        <v>-2.888973524575619</v>
      </c>
      <c r="Q39" s="1">
        <f t="shared" si="8"/>
        <v>1.6175586148841217</v>
      </c>
      <c r="R39" s="1">
        <f t="shared" si="11"/>
        <v>0.34614370519262438</v>
      </c>
      <c r="S39" s="1">
        <f t="shared" si="12"/>
        <v>0.71057545998097293</v>
      </c>
      <c r="T39" s="1">
        <f t="shared" si="9"/>
        <v>0.38994952084549672</v>
      </c>
      <c r="U39" s="1">
        <f t="shared" si="10"/>
        <v>0.15104330368647786</v>
      </c>
    </row>
    <row r="40" spans="6:21" x14ac:dyDescent="0.25">
      <c r="F40" s="1">
        <v>39</v>
      </c>
      <c r="G40" s="1">
        <f t="shared" si="4"/>
        <v>0.15310293311798359</v>
      </c>
      <c r="H40" s="2">
        <f t="shared" si="0"/>
        <v>3.2554735420059856E-2</v>
      </c>
      <c r="I40" s="1">
        <f t="shared" si="5"/>
        <v>1.1987457562055632E-3</v>
      </c>
      <c r="J40" s="1">
        <f t="shared" si="1"/>
        <v>3.9024850929191683E-5</v>
      </c>
      <c r="N40" s="1">
        <v>0.83123999999999998</v>
      </c>
      <c r="O40" s="1">
        <f t="shared" si="6"/>
        <v>0.66416903956515083</v>
      </c>
      <c r="P40" s="1">
        <f t="shared" si="7"/>
        <v>-2.7574897153197546</v>
      </c>
      <c r="Q40" s="1">
        <f t="shared" si="8"/>
        <v>1.5600691966853888</v>
      </c>
      <c r="R40" s="1">
        <f t="shared" si="11"/>
        <v>0.36264867805102252</v>
      </c>
      <c r="S40" s="1">
        <f t="shared" si="12"/>
        <v>0.70535067505226368</v>
      </c>
      <c r="T40" s="1">
        <f t="shared" si="9"/>
        <v>0.40584411980522883</v>
      </c>
      <c r="U40" s="1">
        <f t="shared" si="10"/>
        <v>0.16209476065155476</v>
      </c>
    </row>
    <row r="41" spans="6:21" x14ac:dyDescent="0.25">
      <c r="F41" s="1">
        <v>40</v>
      </c>
      <c r="G41" s="1">
        <f t="shared" si="4"/>
        <v>0.15707963267948966</v>
      </c>
      <c r="H41" s="2">
        <f t="shared" si="0"/>
        <v>3.2558812452411406E-2</v>
      </c>
      <c r="I41" s="1">
        <f t="shared" si="5"/>
        <v>1.2288645071170303E-3</v>
      </c>
      <c r="J41" s="1">
        <f t="shared" si="1"/>
        <v>4.0010369016648372E-5</v>
      </c>
      <c r="N41" s="1">
        <v>0.84521999999999997</v>
      </c>
      <c r="O41" s="1">
        <f t="shared" si="6"/>
        <v>0.64042457987123091</v>
      </c>
      <c r="P41" s="1">
        <f t="shared" si="7"/>
        <v>-2.6287764870038406</v>
      </c>
      <c r="Q41" s="1">
        <f t="shared" si="8"/>
        <v>1.5045907968463763</v>
      </c>
      <c r="R41" s="1">
        <f t="shared" si="11"/>
        <v>0.38040510668891225</v>
      </c>
      <c r="S41" s="1">
        <f t="shared" si="12"/>
        <v>0.70026412419496031</v>
      </c>
      <c r="T41" s="1">
        <f t="shared" si="9"/>
        <v>0.42297410440477379</v>
      </c>
      <c r="U41" s="1">
        <f t="shared" si="10"/>
        <v>0.17427782056536603</v>
      </c>
    </row>
    <row r="42" spans="6:21" x14ac:dyDescent="0.25">
      <c r="F42" s="1">
        <v>41</v>
      </c>
      <c r="G42" s="1">
        <f t="shared" si="4"/>
        <v>0.16105633224099575</v>
      </c>
      <c r="H42" s="2">
        <f t="shared" si="0"/>
        <v>3.2563231687784425E-2</v>
      </c>
      <c r="I42" s="1">
        <f t="shared" si="5"/>
        <v>1.2589055246997711E-3</v>
      </c>
      <c r="J42" s="1">
        <f t="shared" si="1"/>
        <v>4.0994032273830466E-5</v>
      </c>
      <c r="N42" s="1">
        <v>0.85919999999999996</v>
      </c>
      <c r="O42" s="1">
        <f t="shared" si="6"/>
        <v>0.61496994409122863</v>
      </c>
      <c r="P42" s="1">
        <f t="shared" si="7"/>
        <v>-2.5024322333531388</v>
      </c>
      <c r="Q42" s="1">
        <f t="shared" si="8"/>
        <v>1.451021727128615</v>
      </c>
      <c r="R42" s="1">
        <f t="shared" si="11"/>
        <v>0.3996112209040914</v>
      </c>
      <c r="S42" s="1">
        <f t="shared" si="12"/>
        <v>0.69531355527846084</v>
      </c>
      <c r="T42" s="1">
        <f t="shared" si="9"/>
        <v>0.44154005371638577</v>
      </c>
      <c r="U42" s="1">
        <f t="shared" si="10"/>
        <v>0.18781848829130382</v>
      </c>
    </row>
    <row r="43" spans="6:21" x14ac:dyDescent="0.25">
      <c r="F43" s="1">
        <v>42</v>
      </c>
      <c r="G43" s="1">
        <f t="shared" si="4"/>
        <v>0.16503303180250181</v>
      </c>
      <c r="H43" s="2">
        <f t="shared" si="0"/>
        <v>3.2568013475713808E-2</v>
      </c>
      <c r="I43" s="1">
        <f t="shared" si="5"/>
        <v>1.2888669086724438E-3</v>
      </c>
      <c r="J43" s="1">
        <f t="shared" si="1"/>
        <v>4.1975834850045747E-5</v>
      </c>
      <c r="N43" s="1">
        <v>0.87317999999999996</v>
      </c>
      <c r="O43" s="1">
        <f t="shared" si="6"/>
        <v>0.58757413162500771</v>
      </c>
      <c r="P43" s="1">
        <f t="shared" si="7"/>
        <v>-2.3780158190143341</v>
      </c>
      <c r="Q43" s="1">
        <f t="shared" si="8"/>
        <v>1.3992672341096608</v>
      </c>
      <c r="R43" s="1">
        <f t="shared" si="11"/>
        <v>0.4205186492049876</v>
      </c>
      <c r="S43" s="1">
        <f t="shared" si="12"/>
        <v>0.69049640858304784</v>
      </c>
      <c r="T43" s="1">
        <f t="shared" si="9"/>
        <v>0.46179571933621832</v>
      </c>
      <c r="U43" s="1">
        <f t="shared" si="10"/>
        <v>0.20301462462405939</v>
      </c>
    </row>
    <row r="44" spans="6:21" x14ac:dyDescent="0.25">
      <c r="F44" s="1">
        <v>43</v>
      </c>
      <c r="G44" s="1">
        <f t="shared" si="4"/>
        <v>0.16900973136400788</v>
      </c>
      <c r="H44" s="2">
        <f t="shared" si="0"/>
        <v>3.2573178985584497E-2</v>
      </c>
      <c r="I44" s="1">
        <f t="shared" si="5"/>
        <v>1.3187467637910274E-3</v>
      </c>
      <c r="J44" s="1">
        <f t="shared" si="1"/>
        <v>4.2955774373625456E-5</v>
      </c>
      <c r="N44" s="1">
        <v>0.88715999999999995</v>
      </c>
      <c r="O44" s="1">
        <f t="shared" si="6"/>
        <v>0.55794202629143275</v>
      </c>
      <c r="P44" s="1">
        <f t="shared" si="7"/>
        <v>-2.255023419422487</v>
      </c>
      <c r="Q44" s="1">
        <f t="shared" si="8"/>
        <v>1.3492388969739151</v>
      </c>
      <c r="R44" s="1">
        <f t="shared" si="11"/>
        <v>0.44345437452534342</v>
      </c>
      <c r="S44" s="1">
        <f t="shared" si="12"/>
        <v>0.68580989014879745</v>
      </c>
      <c r="T44" s="1">
        <f t="shared" si="9"/>
        <v>0.48407000331605843</v>
      </c>
      <c r="U44" s="1">
        <f t="shared" si="10"/>
        <v>0.22026933683378266</v>
      </c>
    </row>
    <row r="45" spans="6:21" x14ac:dyDescent="0.25">
      <c r="F45" s="1">
        <v>44</v>
      </c>
      <c r="G45" s="1">
        <f t="shared" si="4"/>
        <v>0.17298643092551394</v>
      </c>
      <c r="H45" s="2">
        <f t="shared" si="0"/>
        <v>3.2578750234068012E-2</v>
      </c>
      <c r="I45" s="1">
        <f t="shared" si="5"/>
        <v>1.3485431999687085E-3</v>
      </c>
      <c r="J45" s="1">
        <f t="shared" si="1"/>
        <v>4.3933852091631386E-5</v>
      </c>
      <c r="N45" s="1">
        <v>0.90114000000000005</v>
      </c>
      <c r="O45" s="1">
        <f t="shared" si="6"/>
        <v>0.52568578439834168</v>
      </c>
      <c r="P45" s="1">
        <f t="shared" si="7"/>
        <v>-2.1328525024733658</v>
      </c>
      <c r="Q45" s="1">
        <f t="shared" si="8"/>
        <v>1.3008540888017157</v>
      </c>
      <c r="R45" s="1">
        <f t="shared" si="11"/>
        <v>0.46885567513006565</v>
      </c>
      <c r="S45" s="1">
        <f t="shared" si="12"/>
        <v>0.68125103225099859</v>
      </c>
      <c r="T45" s="1">
        <f t="shared" si="9"/>
        <v>0.50880191890543758</v>
      </c>
      <c r="U45" s="1">
        <f t="shared" si="10"/>
        <v>0.24014621154187923</v>
      </c>
    </row>
    <row r="46" spans="6:21" x14ac:dyDescent="0.25">
      <c r="F46" s="1">
        <v>45</v>
      </c>
      <c r="G46" s="1">
        <f t="shared" si="4"/>
        <v>0.17696313048702</v>
      </c>
      <c r="H46" s="2">
        <f t="shared" si="0"/>
        <v>3.2584750113831398E-2</v>
      </c>
      <c r="I46" s="1">
        <f t="shared" si="5"/>
        <v>1.378254332395441E-3</v>
      </c>
      <c r="J46" s="1">
        <f t="shared" si="1"/>
        <v>4.4910073014410966E-5</v>
      </c>
      <c r="N46" s="1">
        <v>0.91512000000000004</v>
      </c>
      <c r="O46" s="1">
        <f t="shared" si="6"/>
        <v>0.49027722356318038</v>
      </c>
      <c r="P46" s="1">
        <f t="shared" si="7"/>
        <v>-2.0107421863897805</v>
      </c>
      <c r="Q46" s="1">
        <f t="shared" si="8"/>
        <v>1.2540354935264579</v>
      </c>
      <c r="R46" s="1">
        <f t="shared" si="11"/>
        <v>0.49732880066313523</v>
      </c>
      <c r="S46" s="1">
        <f t="shared" si="12"/>
        <v>0.67681674322222918</v>
      </c>
      <c r="T46" s="1">
        <f t="shared" si="9"/>
        <v>0.53659928433640247</v>
      </c>
      <c r="U46" s="1">
        <f t="shared" si="10"/>
        <v>0.26346604720632671</v>
      </c>
    </row>
    <row r="47" spans="6:21" x14ac:dyDescent="0.25">
      <c r="F47" s="1">
        <v>46</v>
      </c>
      <c r="G47" s="1">
        <f t="shared" si="4"/>
        <v>0.18093983004852607</v>
      </c>
      <c r="H47" s="2">
        <f t="shared" si="0"/>
        <v>3.2591202423575612E-2</v>
      </c>
      <c r="I47" s="1">
        <f t="shared" si="5"/>
        <v>1.4078782816571726E-3</v>
      </c>
      <c r="J47" s="1">
        <f t="shared" si="1"/>
        <v>4.5884446065244715E-5</v>
      </c>
      <c r="N47" s="1">
        <v>0.92910000000000004</v>
      </c>
      <c r="O47" s="1">
        <f t="shared" si="6"/>
        <v>0.45096299063466438</v>
      </c>
      <c r="P47" s="1">
        <f t="shared" si="7"/>
        <v>-1.8876668472812805</v>
      </c>
      <c r="Q47" s="1">
        <f t="shared" si="8"/>
        <v>1.208710671826742</v>
      </c>
      <c r="R47" s="1">
        <f t="shared" si="11"/>
        <v>0.52975449637220351</v>
      </c>
      <c r="S47" s="1">
        <f t="shared" si="12"/>
        <v>0.67250384844216959</v>
      </c>
      <c r="T47" s="1">
        <f t="shared" si="9"/>
        <v>0.56834426293051021</v>
      </c>
      <c r="U47" s="1">
        <f t="shared" si="10"/>
        <v>0.29148904795843633</v>
      </c>
    </row>
    <row r="48" spans="6:21" x14ac:dyDescent="0.25">
      <c r="F48" s="1">
        <v>47</v>
      </c>
      <c r="G48" s="1">
        <f t="shared" si="4"/>
        <v>0.18491652961003213</v>
      </c>
      <c r="H48" s="2">
        <f t="shared" si="0"/>
        <v>3.2598131899462139E-2</v>
      </c>
      <c r="I48" s="1">
        <f t="shared" si="5"/>
        <v>1.4374131738547275E-3</v>
      </c>
      <c r="J48" s="1">
        <f t="shared" si="1"/>
        <v>4.6856984235340913E-5</v>
      </c>
      <c r="N48" s="1">
        <v>0.94308000000000003</v>
      </c>
      <c r="O48" s="1">
        <f t="shared" si="6"/>
        <v>0.40659907893590574</v>
      </c>
      <c r="P48" s="1">
        <f t="shared" si="7"/>
        <v>-1.762127522029566</v>
      </c>
      <c r="Q48" s="1">
        <f t="shared" si="8"/>
        <v>1.1648116701468729</v>
      </c>
      <c r="R48" s="1">
        <f t="shared" si="11"/>
        <v>0.56749581826417972</v>
      </c>
      <c r="S48" s="1">
        <f t="shared" si="12"/>
        <v>0.66830912399315523</v>
      </c>
      <c r="T48" s="1">
        <f t="shared" si="9"/>
        <v>0.60540119249594793</v>
      </c>
      <c r="U48" s="1">
        <f t="shared" si="10"/>
        <v>0.32629262164976719</v>
      </c>
    </row>
    <row r="49" spans="1:21" x14ac:dyDescent="0.25">
      <c r="F49" s="1">
        <v>48</v>
      </c>
      <c r="G49" s="1">
        <f t="shared" si="4"/>
        <v>0.1888932291715382</v>
      </c>
      <c r="H49" s="2">
        <f t="shared" si="0"/>
        <v>3.2605564247992089E-2</v>
      </c>
      <c r="I49" s="1">
        <f t="shared" si="5"/>
        <v>1.466857140722345E-3</v>
      </c>
      <c r="J49" s="1">
        <f t="shared" si="1"/>
        <v>4.7827704744448394E-5</v>
      </c>
      <c r="N49" s="1">
        <v>0.95706000000000002</v>
      </c>
      <c r="O49" s="1">
        <f t="shared" si="6"/>
        <v>0.35528440761441815</v>
      </c>
      <c r="P49" s="1">
        <f t="shared" si="7"/>
        <v>-1.6316865149947151</v>
      </c>
      <c r="Q49" s="1">
        <f t="shared" si="8"/>
        <v>1.1222746678235129</v>
      </c>
      <c r="R49" s="1">
        <f t="shared" si="11"/>
        <v>0.61286282065231068</v>
      </c>
      <c r="S49" s="1">
        <f t="shared" si="12"/>
        <v>0.66422932421699732</v>
      </c>
      <c r="T49" s="1">
        <f t="shared" si="9"/>
        <v>0.65008128566187295</v>
      </c>
      <c r="U49" s="1">
        <f t="shared" si="10"/>
        <v>0.37166730928337027</v>
      </c>
    </row>
    <row r="50" spans="1:21" x14ac:dyDescent="0.25">
      <c r="F50" s="1">
        <v>49</v>
      </c>
      <c r="G50" s="1">
        <f t="shared" si="4"/>
        <v>0.19286992873304429</v>
      </c>
      <c r="H50" s="2">
        <f t="shared" si="0"/>
        <v>3.2613526180401649E-2</v>
      </c>
      <c r="I50" s="1">
        <f t="shared" si="5"/>
        <v>1.4962083197458565E-3</v>
      </c>
      <c r="J50" s="1">
        <f t="shared" si="1"/>
        <v>4.8796629207366255E-5</v>
      </c>
      <c r="N50" s="1">
        <v>0.97104000000000001</v>
      </c>
      <c r="O50" s="1">
        <f t="shared" si="6"/>
        <v>0.29337671170420421</v>
      </c>
      <c r="P50" s="1">
        <f t="shared" si="7"/>
        <v>-1.4917058753316244</v>
      </c>
      <c r="Q50" s="1">
        <f t="shared" si="8"/>
        <v>1.0810396579626964</v>
      </c>
      <c r="R50" s="1">
        <f t="shared" si="11"/>
        <v>0.67037344059376824</v>
      </c>
      <c r="S50" s="1">
        <f t="shared" si="12"/>
        <v>0.66026120419467316</v>
      </c>
      <c r="T50" s="1">
        <f t="shared" si="9"/>
        <v>0.70690352581228677</v>
      </c>
      <c r="U50" s="1">
        <f t="shared" si="10"/>
        <v>0.43572241885593016</v>
      </c>
    </row>
    <row r="51" spans="1:21" x14ac:dyDescent="0.25">
      <c r="F51" s="1">
        <v>50</v>
      </c>
      <c r="G51" s="1">
        <f t="shared" si="4"/>
        <v>0.19684662829455035</v>
      </c>
      <c r="H51" s="2">
        <f t="shared" si="0"/>
        <v>3.2622045448646664E-2</v>
      </c>
      <c r="I51" s="1">
        <f t="shared" si="5"/>
        <v>1.5254648542805016E-3</v>
      </c>
      <c r="J51" s="1">
        <f t="shared" si="1"/>
        <v>4.9763783806651681E-5</v>
      </c>
      <c r="N51" s="1">
        <v>0.98502000000000001</v>
      </c>
      <c r="O51" s="1">
        <f t="shared" si="6"/>
        <v>0.21175727416517726</v>
      </c>
      <c r="P51" s="1">
        <f t="shared" si="7"/>
        <v>-1.3305072916397476</v>
      </c>
      <c r="Q51" s="1">
        <f t="shared" si="8"/>
        <v>1.0410501582792597</v>
      </c>
      <c r="R51" s="1">
        <f t="shared" si="11"/>
        <v>0.75159302491877089</v>
      </c>
      <c r="S51" s="1">
        <f t="shared" si="12"/>
        <v>0.65640153799556566</v>
      </c>
      <c r="T51" s="1">
        <f t="shared" si="9"/>
        <v>0.78743420446363277</v>
      </c>
      <c r="U51" s="1">
        <f t="shared" si="10"/>
        <v>0.54181001583800059</v>
      </c>
    </row>
    <row r="52" spans="1:21" x14ac:dyDescent="0.25">
      <c r="F52" s="1">
        <v>51</v>
      </c>
      <c r="G52" s="1">
        <f t="shared" si="4"/>
        <v>0.20082332785605642</v>
      </c>
      <c r="H52" s="2">
        <f t="shared" si="0"/>
        <v>3.2631150883048368E-2</v>
      </c>
      <c r="I52" s="1">
        <f t="shared" si="5"/>
        <v>1.5546248936683747E-3</v>
      </c>
      <c r="J52" s="1">
        <f t="shared" si="1"/>
        <v>5.0729199471835759E-5</v>
      </c>
      <c r="N52" s="1">
        <v>0.999</v>
      </c>
      <c r="O52" s="1">
        <f t="shared" si="6"/>
        <v>5.0303409520818076E-2</v>
      </c>
      <c r="P52" s="1">
        <f t="shared" si="7"/>
        <v>-1.0694167258069947</v>
      </c>
      <c r="Q52" s="1">
        <f t="shared" si="8"/>
        <v>1.0022529485959399</v>
      </c>
      <c r="R52" s="1">
        <f t="shared" si="11"/>
        <v>0.93508917138488779</v>
      </c>
      <c r="S52" s="1">
        <f t="shared" si="12"/>
        <v>0.6526471333994881</v>
      </c>
      <c r="T52" s="1">
        <f t="shared" si="9"/>
        <v>0.97024177174549509</v>
      </c>
      <c r="U52" s="1">
        <f t="shared" si="10"/>
        <v>0.88898527154000395</v>
      </c>
    </row>
    <row r="53" spans="1:21" x14ac:dyDescent="0.25">
      <c r="F53" s="1">
        <v>52</v>
      </c>
      <c r="G53" s="1">
        <f t="shared" si="4"/>
        <v>0.20480002741756248</v>
      </c>
      <c r="H53" s="2">
        <f t="shared" si="0"/>
        <v>3.2640872431679457E-2</v>
      </c>
      <c r="I53" s="1">
        <f t="shared" si="5"/>
        <v>1.5836865933554871E-3</v>
      </c>
      <c r="J53" s="1">
        <f t="shared" si="1"/>
        <v>5.1692912065477477E-5</v>
      </c>
    </row>
    <row r="54" spans="1:21" ht="15.75" x14ac:dyDescent="0.25">
      <c r="A54" s="6"/>
      <c r="F54" s="1">
        <v>53</v>
      </c>
      <c r="G54" s="1">
        <f t="shared" si="4"/>
        <v>0.20877672697906854</v>
      </c>
      <c r="H54" s="2">
        <f t="shared" si="0"/>
        <v>3.2651241201572249E-2</v>
      </c>
      <c r="I54" s="1">
        <f t="shared" si="5"/>
        <v>1.6126481150084487E-3</v>
      </c>
      <c r="J54" s="1">
        <f t="shared" si="1"/>
        <v>5.2654962576401685E-5</v>
      </c>
    </row>
    <row r="55" spans="1:21" x14ac:dyDescent="0.25">
      <c r="F55" s="1">
        <v>54</v>
      </c>
      <c r="G55" s="1">
        <f t="shared" si="4"/>
        <v>0.21275342654057461</v>
      </c>
      <c r="H55" s="2">
        <f t="shared" si="0"/>
        <v>3.2662289501837548E-2</v>
      </c>
      <c r="I55" s="1">
        <f t="shared" si="5"/>
        <v>1.641507626630754E-3</v>
      </c>
      <c r="J55" s="1">
        <f t="shared" si="1"/>
        <v>5.3615397320487946E-5</v>
      </c>
    </row>
    <row r="56" spans="1:21" x14ac:dyDescent="0.25">
      <c r="F56" s="1">
        <v>55</v>
      </c>
      <c r="G56" s="1">
        <f t="shared" si="4"/>
        <v>0.21673012610208067</v>
      </c>
      <c r="H56" s="2">
        <f t="shared" si="0"/>
        <v>3.2674050888784757E-2</v>
      </c>
      <c r="I56" s="1">
        <f t="shared" si="5"/>
        <v>1.670263302678667E-3</v>
      </c>
      <c r="J56" s="1">
        <f t="shared" si="1"/>
        <v>5.4574268149392464E-5</v>
      </c>
    </row>
    <row r="57" spans="1:21" x14ac:dyDescent="0.25">
      <c r="F57" s="1">
        <v>56</v>
      </c>
      <c r="G57" s="1">
        <f t="shared" si="4"/>
        <v>0.22070682566358674</v>
      </c>
      <c r="H57" s="2">
        <f t="shared" si="0"/>
        <v>3.2686560213142146E-2</v>
      </c>
      <c r="I57" s="1">
        <f t="shared" si="5"/>
        <v>1.698913324176697E-3</v>
      </c>
      <c r="J57" s="1">
        <f t="shared" si="1"/>
        <v>5.5531632667611091E-5</v>
      </c>
    </row>
    <row r="58" spans="1:21" x14ac:dyDescent="0.25">
      <c r="F58" s="1">
        <v>57</v>
      </c>
      <c r="G58" s="1">
        <f t="shared" si="4"/>
        <v>0.22468352522509283</v>
      </c>
      <c r="H58" s="2">
        <f t="shared" si="0"/>
        <v>3.2699853669480208E-2</v>
      </c>
      <c r="I58" s="1">
        <f t="shared" si="5"/>
        <v>1.7274558788326628E-3</v>
      </c>
      <c r="J58" s="1">
        <f t="shared" si="1"/>
        <v>5.6487554458311407E-5</v>
      </c>
    </row>
    <row r="59" spans="1:21" x14ac:dyDescent="0.25">
      <c r="F59" s="1">
        <v>58</v>
      </c>
      <c r="G59" s="1">
        <f t="shared" si="4"/>
        <v>0.22866022478659889</v>
      </c>
      <c r="H59" s="2">
        <f t="shared" si="0"/>
        <v>3.2713968847946542E-2</v>
      </c>
      <c r="I59" s="1">
        <f t="shared" si="5"/>
        <v>1.7558891611523281E-3</v>
      </c>
      <c r="J59" s="1">
        <f t="shared" si="1"/>
        <v>5.7442103318384247E-5</v>
      </c>
    </row>
    <row r="60" spans="1:21" x14ac:dyDescent="0.25">
      <c r="F60" s="1">
        <v>59</v>
      </c>
      <c r="G60" s="1">
        <f t="shared" si="4"/>
        <v>0.23263692434810496</v>
      </c>
      <c r="H60" s="2">
        <f t="shared" si="0"/>
        <v>3.2728944788428374E-2</v>
      </c>
      <c r="I60" s="1">
        <f t="shared" si="5"/>
        <v>1.7842113725536129E-3</v>
      </c>
      <c r="J60" s="1">
        <f t="shared" si="1"/>
        <v>5.8395355503193207E-5</v>
      </c>
    </row>
    <row r="61" spans="1:21" x14ac:dyDescent="0.25">
      <c r="F61" s="1">
        <v>60</v>
      </c>
      <c r="G61" s="1">
        <f t="shared" si="4"/>
        <v>0.23661362390961102</v>
      </c>
      <c r="H61" s="2">
        <f t="shared" si="0"/>
        <v>3.2744822037265087E-2</v>
      </c>
      <c r="I61" s="1">
        <f t="shared" si="5"/>
        <v>1.812420721480365E-3</v>
      </c>
      <c r="J61" s="1">
        <f t="shared" si="1"/>
        <v>5.9347393981526141E-5</v>
      </c>
    </row>
    <row r="62" spans="1:21" x14ac:dyDescent="0.25">
      <c r="F62" s="1">
        <v>61</v>
      </c>
      <c r="G62" s="1">
        <f t="shared" si="4"/>
        <v>0.24059032347111708</v>
      </c>
      <c r="H62" s="2">
        <f t="shared" si="0"/>
        <v>3.2761642706639796E-2</v>
      </c>
      <c r="I62" s="1">
        <f t="shared" si="5"/>
        <v>1.8405154235156839E-3</v>
      </c>
      <c r="J62" s="1">
        <f t="shared" si="1"/>
        <v>6.0298308701280661E-5</v>
      </c>
    </row>
    <row r="63" spans="1:21" x14ac:dyDescent="0.25">
      <c r="F63" s="1">
        <v>62</v>
      </c>
      <c r="G63" s="1">
        <f t="shared" si="4"/>
        <v>0.24456702303262315</v>
      </c>
      <c r="H63" s="2">
        <f t="shared" si="0"/>
        <v>3.2779450536786908E-2</v>
      </c>
      <c r="I63" s="1">
        <f t="shared" si="5"/>
        <v>1.8684937014948008E-3</v>
      </c>
      <c r="J63" s="1">
        <f t="shared" si="1"/>
        <v>6.1248196866446709E-5</v>
      </c>
    </row>
    <row r="64" spans="1:21" x14ac:dyDescent="0.25">
      <c r="F64" s="1">
        <v>63</v>
      </c>
      <c r="G64" s="1">
        <f t="shared" si="4"/>
        <v>0.24854372259412921</v>
      </c>
      <c r="H64" s="2">
        <f t="shared" si="0"/>
        <v>3.2798290961161568E-2</v>
      </c>
      <c r="I64" s="1">
        <f t="shared" si="5"/>
        <v>1.896353785617492E-3</v>
      </c>
      <c r="J64" s="1">
        <f t="shared" si="1"/>
        <v>6.2197163225982712E-5</v>
      </c>
    </row>
    <row r="65" spans="6:10" x14ac:dyDescent="0.25">
      <c r="F65" s="1">
        <v>64</v>
      </c>
      <c r="G65" s="1">
        <f t="shared" si="4"/>
        <v>0.2525204221556353</v>
      </c>
      <c r="H65" s="2">
        <f t="shared" si="0"/>
        <v>3.2818211174724055E-2</v>
      </c>
      <c r="I65" s="1">
        <f t="shared" si="5"/>
        <v>1.9240939135600312E-3</v>
      </c>
      <c r="J65" s="1">
        <f t="shared" si="1"/>
        <v>6.314532037521436E-5</v>
      </c>
    </row>
    <row r="66" spans="6:10" x14ac:dyDescent="0.25">
      <c r="F66" s="1">
        <v>65</v>
      </c>
      <c r="G66" s="1">
        <f t="shared" si="4"/>
        <v>0.25649712171714134</v>
      </c>
      <c r="H66" s="2">
        <f t="shared" ref="H66:H129" si="13">IF(G66&gt;$B$30, 1, 0.5*((((SIN(G66-(ASIN(($B$7/$B$6)*SIN(G66)))))^2)/((SIN(G66+(ASIN(($B$7/$B$6)*SIN(G66)))))^2))+(((TAN(G66-(ASIN(($B$7/$B$6)*SIN(G66)))))^2)/((TAN(G66+(ASIN(($B$7/$B$6)*SIN(G66)))))^2))))</f>
        <v>3.2839260205503026E-2</v>
      </c>
      <c r="I66" s="1">
        <f t="shared" si="5"/>
        <v>1.9517123305866665E-3</v>
      </c>
      <c r="J66" s="1">
        <f t="shared" ref="J66:J129" si="14">(H66*I66)</f>
        <v>6.4092789070424285E-5</v>
      </c>
    </row>
    <row r="67" spans="6:10" x14ac:dyDescent="0.25">
      <c r="F67" s="1">
        <v>66</v>
      </c>
      <c r="G67" s="1">
        <f t="shared" ref="G67:G130" si="15">(F67-(1/2))*($B$29)</f>
        <v>0.26047382127864743</v>
      </c>
      <c r="H67" s="2">
        <f t="shared" si="13"/>
        <v>3.2861488989609902E-2</v>
      </c>
      <c r="I67" s="1">
        <f t="shared" ref="I67:I130" si="16">2*SIN(G67)*COS(G67)*SIN($B$29)</f>
        <v>1.9792072896606203E-3</v>
      </c>
      <c r="J67" s="1">
        <f t="shared" si="14"/>
        <v>6.5039698557338126E-5</v>
      </c>
    </row>
    <row r="68" spans="6:10" x14ac:dyDescent="0.25">
      <c r="F68" s="1">
        <v>67</v>
      </c>
      <c r="G68" s="1">
        <f t="shared" si="15"/>
        <v>0.26445052084015347</v>
      </c>
      <c r="H68" s="2">
        <f t="shared" si="13"/>
        <v>3.2884950449888595E-2</v>
      </c>
      <c r="I68" s="1">
        <f t="shared" si="16"/>
        <v>2.0065770515545972E-3</v>
      </c>
      <c r="J68" s="1">
        <f t="shared" si="14"/>
        <v>6.5986186914256481E-5</v>
      </c>
    </row>
    <row r="69" spans="6:10" x14ac:dyDescent="0.25">
      <c r="F69" s="1">
        <v>68</v>
      </c>
      <c r="G69" s="1">
        <f t="shared" si="15"/>
        <v>0.26842722040165956</v>
      </c>
      <c r="H69" s="2">
        <f t="shared" si="13"/>
        <v>3.2909699578394729E-2</v>
      </c>
      <c r="I69" s="1">
        <f t="shared" si="16"/>
        <v>2.0338198849608048E-3</v>
      </c>
      <c r="J69" s="1">
        <f t="shared" si="14"/>
        <v>6.6932401410625417E-5</v>
      </c>
    </row>
    <row r="70" spans="6:10" x14ac:dyDescent="0.25">
      <c r="F70" s="1">
        <v>69</v>
      </c>
      <c r="G70" s="1">
        <f t="shared" si="15"/>
        <v>0.27240391996316565</v>
      </c>
      <c r="H70" s="2">
        <f t="shared" si="13"/>
        <v>3.2935793522911677E-2</v>
      </c>
      <c r="I70" s="1">
        <f t="shared" si="16"/>
        <v>2.0609340666004647E-3</v>
      </c>
      <c r="J70" s="1">
        <f t="shared" si="14"/>
        <v>6.7878498881887613E-5</v>
      </c>
    </row>
    <row r="71" spans="6:10" x14ac:dyDescent="0.25">
      <c r="F71" s="1">
        <v>70</v>
      </c>
      <c r="G71" s="1">
        <f t="shared" si="15"/>
        <v>0.27638061952467169</v>
      </c>
      <c r="H71" s="2">
        <f t="shared" si="13"/>
        <v>3.2963291677722599E-2</v>
      </c>
      <c r="I71" s="1">
        <f t="shared" si="16"/>
        <v>2.0879178813328265E-3</v>
      </c>
      <c r="J71" s="1">
        <f t="shared" si="14"/>
        <v>6.8824646121506562E-5</v>
      </c>
    </row>
    <row r="72" spans="6:10" x14ac:dyDescent="0.25">
      <c r="F72" s="1">
        <v>71</v>
      </c>
      <c r="G72" s="1">
        <f t="shared" si="15"/>
        <v>0.28035731908617778</v>
      </c>
      <c r="H72" s="2">
        <f t="shared" si="13"/>
        <v>3.2992255778871819E-2</v>
      </c>
      <c r="I72" s="1">
        <f t="shared" si="16"/>
        <v>2.1147696222636567E-3</v>
      </c>
      <c r="J72" s="1">
        <f t="shared" si="14"/>
        <v>6.9771020291110704E-5</v>
      </c>
    </row>
    <row r="73" spans="6:10" x14ac:dyDescent="0.25">
      <c r="F73" s="1">
        <v>72</v>
      </c>
      <c r="G73" s="1">
        <f t="shared" si="15"/>
        <v>0.28433401864768382</v>
      </c>
      <c r="H73" s="2">
        <f t="shared" si="13"/>
        <v>3.302275000416402E-2</v>
      </c>
      <c r="I73" s="1">
        <f t="shared" si="16"/>
        <v>2.1414875908532111E-3</v>
      </c>
      <c r="J73" s="1">
        <f t="shared" si="14"/>
        <v>7.0717809349765071E-5</v>
      </c>
    </row>
    <row r="74" spans="6:10" x14ac:dyDescent="0.25">
      <c r="F74" s="1">
        <v>73</v>
      </c>
      <c r="G74" s="1">
        <f t="shared" si="15"/>
        <v>0.28831071820918991</v>
      </c>
      <c r="H74" s="2">
        <f t="shared" si="13"/>
        <v>3.3054841078164171E-2</v>
      </c>
      <c r="I74" s="1">
        <f t="shared" si="16"/>
        <v>2.1680700970236797E-3</v>
      </c>
      <c r="J74" s="1">
        <f t="shared" si="14"/>
        <v>7.1665212503437711E-5</v>
      </c>
    </row>
    <row r="75" spans="6:10" x14ac:dyDescent="0.25">
      <c r="F75" s="1">
        <v>74</v>
      </c>
      <c r="G75" s="1">
        <f t="shared" si="15"/>
        <v>0.29228741777069595</v>
      </c>
      <c r="H75" s="2">
        <f t="shared" si="13"/>
        <v>3.3088598382478983E-2</v>
      </c>
      <c r="I75" s="1">
        <f t="shared" si="16"/>
        <v>2.1945154592660937E-3</v>
      </c>
      <c r="J75" s="1">
        <f t="shared" si="14"/>
        <v>7.2613440675797195E-5</v>
      </c>
    </row>
    <row r="76" spans="6:10" x14ac:dyDescent="0.25">
      <c r="F76" s="1">
        <v>75</v>
      </c>
      <c r="G76" s="1">
        <f t="shared" si="15"/>
        <v>0.29626411733220204</v>
      </c>
      <c r="H76" s="2">
        <f t="shared" si="13"/>
        <v>3.3124094071618759E-2</v>
      </c>
      <c r="I76" s="1">
        <f t="shared" si="16"/>
        <v>2.2208220047466917E-3</v>
      </c>
      <c r="J76" s="1">
        <f t="shared" si="14"/>
        <v>7.3562717001550375E-5</v>
      </c>
    </row>
    <row r="77" spans="6:10" x14ac:dyDescent="0.25">
      <c r="F77" s="1">
        <v>76</v>
      </c>
      <c r="G77" s="1">
        <f t="shared" si="15"/>
        <v>0.30024081689370807</v>
      </c>
      <c r="H77" s="2">
        <f t="shared" si="13"/>
        <v>3.3161403194756731E-2</v>
      </c>
      <c r="I77" s="1">
        <f t="shared" si="16"/>
        <v>2.2469880694127335E-3</v>
      </c>
      <c r="J77" s="1">
        <f t="shared" si="14"/>
        <v>7.4513277343603673E-5</v>
      </c>
    </row>
    <row r="78" spans="6:10" x14ac:dyDescent="0.25">
      <c r="F78" s="1">
        <v>77</v>
      </c>
      <c r="G78" s="1">
        <f t="shared" si="15"/>
        <v>0.30421751645521417</v>
      </c>
      <c r="H78" s="2">
        <f t="shared" si="13"/>
        <v>3.3200603823724625E-2</v>
      </c>
      <c r="I78" s="1">
        <f t="shared" si="16"/>
        <v>2.2730119980977704E-3</v>
      </c>
      <c r="J78" s="1">
        <f t="shared" si="14"/>
        <v>7.5465370835416787E-5</v>
      </c>
    </row>
    <row r="79" spans="6:10" x14ac:dyDescent="0.25">
      <c r="F79" s="1">
        <v>78</v>
      </c>
      <c r="G79" s="1">
        <f t="shared" si="15"/>
        <v>0.30819421601672026</v>
      </c>
      <c r="H79" s="2">
        <f t="shared" si="13"/>
        <v>3.3241777187605584E-2</v>
      </c>
      <c r="I79" s="1">
        <f t="shared" si="16"/>
        <v>2.2988921446263333E-3</v>
      </c>
      <c r="J79" s="1">
        <f t="shared" si="14"/>
        <v>7.6419260450005328E-5</v>
      </c>
    </row>
    <row r="80" spans="6:10" x14ac:dyDescent="0.25">
      <c r="F80" s="1">
        <v>79</v>
      </c>
      <c r="G80" s="1">
        <f t="shared" si="15"/>
        <v>0.31217091557822629</v>
      </c>
      <c r="H80" s="2">
        <f t="shared" si="13"/>
        <v>3.3285007814307689E-2</v>
      </c>
      <c r="I80" s="1">
        <f t="shared" si="16"/>
        <v>2.3246268719180731E-3</v>
      </c>
      <c r="J80" s="1">
        <f t="shared" si="14"/>
        <v>7.7375223597142697E-5</v>
      </c>
    </row>
    <row r="81" spans="6:10" x14ac:dyDescent="0.25">
      <c r="F81" s="1">
        <v>80</v>
      </c>
      <c r="G81" s="1">
        <f t="shared" si="15"/>
        <v>0.31614761513973239</v>
      </c>
      <c r="H81" s="2">
        <f t="shared" si="13"/>
        <v>3.3330383679530021E-2</v>
      </c>
      <c r="I81" s="1">
        <f t="shared" si="16"/>
        <v>2.3502145520913121E-3</v>
      </c>
      <c r="J81" s="1">
        <f t="shared" si="14"/>
        <v>7.8333552750418228E-5</v>
      </c>
    </row>
    <row r="82" spans="6:10" x14ac:dyDescent="0.25">
      <c r="F82" s="1">
        <v>81</v>
      </c>
      <c r="G82" s="1">
        <f t="shared" si="15"/>
        <v>0.32012431470123842</v>
      </c>
      <c r="H82" s="2">
        <f t="shared" si="13"/>
        <v>3.3377996363556928E-2</v>
      </c>
      <c r="I82" s="1">
        <f t="shared" si="16"/>
        <v>2.3756535665660169E-3</v>
      </c>
      <c r="J82" s="1">
        <f t="shared" si="14"/>
        <v>7.9294556105911554E-5</v>
      </c>
    </row>
    <row r="83" spans="6:10" x14ac:dyDescent="0.25">
      <c r="F83" s="1">
        <v>82</v>
      </c>
      <c r="G83" s="1">
        <f t="shared" si="15"/>
        <v>0.32410101426274451</v>
      </c>
      <c r="H83" s="2">
        <f t="shared" si="13"/>
        <v>3.3427941216349281E-2</v>
      </c>
      <c r="I83" s="1">
        <f t="shared" si="16"/>
        <v>2.4009423061661849E-3</v>
      </c>
      <c r="J83" s="1">
        <f t="shared" si="14"/>
        <v>8.0258558274369309E-5</v>
      </c>
    </row>
    <row r="84" spans="6:10" x14ac:dyDescent="0.25">
      <c r="F84" s="1">
        <v>83</v>
      </c>
      <c r="G84" s="1">
        <f t="shared" si="15"/>
        <v>0.32807771382425055</v>
      </c>
      <c r="H84" s="2">
        <f t="shared" si="13"/>
        <v>3.3480317531431034E-2</v>
      </c>
      <c r="I84" s="1">
        <f t="shared" si="16"/>
        <v>2.4260791712216357E-3</v>
      </c>
      <c r="J84" s="1">
        <f t="shared" si="14"/>
        <v>8.1225901008891407E-5</v>
      </c>
    </row>
    <row r="85" spans="6:10" x14ac:dyDescent="0.25">
      <c r="F85" s="1">
        <v>84</v>
      </c>
      <c r="G85" s="1">
        <f t="shared" si="15"/>
        <v>0.33205441338575664</v>
      </c>
      <c r="H85" s="2">
        <f t="shared" si="13"/>
        <v>3.3535228729104173E-2</v>
      </c>
      <c r="I85" s="1">
        <f t="shared" si="16"/>
        <v>2.4510625716691985E-3</v>
      </c>
      <c r="J85" s="1">
        <f t="shared" si="14"/>
        <v>8.2196943970272863E-5</v>
      </c>
    </row>
    <row r="86" spans="6:10" x14ac:dyDescent="0.25">
      <c r="F86" s="1">
        <v>85</v>
      </c>
      <c r="G86" s="1">
        <f t="shared" si="15"/>
        <v>0.33603111294726273</v>
      </c>
      <c r="H86" s="2">
        <f t="shared" si="13"/>
        <v>3.3592782549563251E-2</v>
      </c>
      <c r="I86" s="1">
        <f t="shared" si="16"/>
        <v>2.4758909271532957E-3</v>
      </c>
      <c r="J86" s="1">
        <f t="shared" si="14"/>
        <v>8.3172065532297209E-5</v>
      </c>
    </row>
    <row r="87" spans="6:10" x14ac:dyDescent="0.25">
      <c r="F87" s="1">
        <v>86</v>
      </c>
      <c r="G87" s="1">
        <f t="shared" si="15"/>
        <v>0.34000781250876877</v>
      </c>
      <c r="H87" s="2">
        <f t="shared" si="13"/>
        <v>3.3653091256518664E-2</v>
      </c>
      <c r="I87" s="1">
        <f t="shared" si="16"/>
        <v>2.5005626671259049E-3</v>
      </c>
      <c r="J87" s="1">
        <f t="shared" si="14"/>
        <v>8.4151663629431777E-5</v>
      </c>
    </row>
    <row r="88" spans="6:10" x14ac:dyDescent="0.25">
      <c r="F88" s="1">
        <v>87</v>
      </c>
      <c r="G88" s="1">
        <f t="shared" si="15"/>
        <v>0.34398451207027486</v>
      </c>
      <c r="H88" s="2">
        <f t="shared" si="13"/>
        <v>3.371627185198222E-2</v>
      </c>
      <c r="I88" s="1">
        <f t="shared" si="16"/>
        <v>2.5250762309459128E-3</v>
      </c>
      <c r="J88" s="1">
        <f t="shared" si="14"/>
        <v>8.513615664955103E-5</v>
      </c>
    </row>
    <row r="89" spans="6:10" x14ac:dyDescent="0.25">
      <c r="F89" s="1">
        <v>88</v>
      </c>
      <c r="G89" s="1">
        <f t="shared" si="15"/>
        <v>0.3479612116317809</v>
      </c>
      <c r="H89" s="2">
        <f t="shared" si="13"/>
        <v>3.378244630291459E-2</v>
      </c>
      <c r="I89" s="1">
        <f t="shared" si="16"/>
        <v>2.5494300679778322E-3</v>
      </c>
      <c r="J89" s="1">
        <f t="shared" si="14"/>
        <v>8.6125984374497015E-5</v>
      </c>
    </row>
    <row r="90" spans="6:10" x14ac:dyDescent="0.25">
      <c r="F90" s="1">
        <v>89</v>
      </c>
      <c r="G90" s="1">
        <f t="shared" si="15"/>
        <v>0.35193791119328699</v>
      </c>
      <c r="H90" s="2">
        <f t="shared" si="13"/>
        <v>3.3851741780483183E-2</v>
      </c>
      <c r="I90" s="1">
        <f t="shared" si="16"/>
        <v>2.5736226376898877E-3</v>
      </c>
      <c r="J90" s="1">
        <f t="shared" si="14"/>
        <v>8.7121608971484101E-5</v>
      </c>
    </row>
    <row r="91" spans="6:10" x14ac:dyDescent="0.25">
      <c r="F91" s="1">
        <v>90</v>
      </c>
      <c r="G91" s="1">
        <f t="shared" si="15"/>
        <v>0.35591461075479303</v>
      </c>
      <c r="H91" s="2">
        <f t="shared" si="13"/>
        <v>3.392429091273514E-2</v>
      </c>
      <c r="I91" s="1">
        <f t="shared" si="16"/>
        <v>2.5976524097514678E-3</v>
      </c>
      <c r="J91" s="1">
        <f t="shared" si="14"/>
        <v>8.812351603857626E-5</v>
      </c>
    </row>
    <row r="92" spans="6:10" x14ac:dyDescent="0.25">
      <c r="F92" s="1">
        <v>91</v>
      </c>
      <c r="G92" s="1">
        <f t="shared" si="15"/>
        <v>0.35989131031629912</v>
      </c>
      <c r="H92" s="2">
        <f t="shared" si="13"/>
        <v>3.4000232051546869E-2</v>
      </c>
      <c r="I92" s="1">
        <f t="shared" si="16"/>
        <v>2.621517864129922E-3</v>
      </c>
      <c r="J92" s="1">
        <f t="shared" si="14"/>
        <v>8.9132215707692864E-5</v>
      </c>
    </row>
    <row r="93" spans="6:10" x14ac:dyDescent="0.25">
      <c r="F93" s="1">
        <v>92</v>
      </c>
      <c r="G93" s="1">
        <f t="shared" si="15"/>
        <v>0.36386800987780515</v>
      </c>
      <c r="H93" s="2">
        <f t="shared" si="13"/>
        <v>3.4079709554775406E-2</v>
      </c>
      <c r="I93" s="1">
        <f t="shared" si="16"/>
        <v>2.6452174911867211E-3</v>
      </c>
      <c r="J93" s="1">
        <f t="shared" si="14"/>
        <v>9.0148243808855122E-5</v>
      </c>
    </row>
    <row r="94" spans="6:10" x14ac:dyDescent="0.25">
      <c r="F94" s="1">
        <v>93</v>
      </c>
      <c r="G94" s="1">
        <f t="shared" si="15"/>
        <v>0.36784470943931125</v>
      </c>
      <c r="H94" s="2">
        <f t="shared" si="13"/>
        <v>3.4162874084606269E-2</v>
      </c>
      <c r="I94" s="1">
        <f t="shared" si="16"/>
        <v>2.6687497917729421E-3</v>
      </c>
      <c r="J94" s="1">
        <f t="shared" si="14"/>
        <v>9.1172163099658224E-5</v>
      </c>
    </row>
    <row r="95" spans="6:10" x14ac:dyDescent="0.25">
      <c r="F95" s="1">
        <v>94</v>
      </c>
      <c r="G95" s="1">
        <f t="shared" si="15"/>
        <v>0.37182140900081734</v>
      </c>
      <c r="H95" s="2">
        <f t="shared" si="13"/>
        <v>3.4249882923164998E-2</v>
      </c>
      <c r="I95" s="1">
        <f t="shared" si="16"/>
        <v>2.6921132773241045E-3</v>
      </c>
      <c r="J95" s="1">
        <f t="shared" si="14"/>
        <v>9.2204564564248609E-5</v>
      </c>
    </row>
    <row r="96" spans="6:10" x14ac:dyDescent="0.25">
      <c r="F96" s="1">
        <v>95</v>
      </c>
      <c r="G96" s="1">
        <f t="shared" si="15"/>
        <v>0.37579810856232337</v>
      </c>
      <c r="H96" s="2">
        <f t="shared" si="13"/>
        <v>3.434090030654257E-2</v>
      </c>
      <c r="I96" s="1">
        <f t="shared" si="16"/>
        <v>2.7153064699543283E-3</v>
      </c>
      <c r="J96" s="1">
        <f t="shared" si="14"/>
        <v>9.324606878641162E-5</v>
      </c>
    </row>
    <row r="97" spans="6:10" x14ac:dyDescent="0.25">
      <c r="F97" s="1">
        <v>96</v>
      </c>
      <c r="G97" s="1">
        <f t="shared" si="15"/>
        <v>0.37977480812382947</v>
      </c>
      <c r="H97" s="2">
        <f t="shared" si="13"/>
        <v>3.4436097778469676E-2</v>
      </c>
      <c r="I97" s="1">
        <f t="shared" si="16"/>
        <v>2.7383279025498227E-3</v>
      </c>
      <c r="J97" s="1">
        <f t="shared" si="14"/>
        <v>9.4297327401717481E-5</v>
      </c>
    </row>
    <row r="98" spans="6:10" x14ac:dyDescent="0.25">
      <c r="F98" s="1">
        <v>97</v>
      </c>
      <c r="G98" s="1">
        <f t="shared" si="15"/>
        <v>0.3837515076853355</v>
      </c>
      <c r="H98" s="2">
        <f t="shared" si="13"/>
        <v>3.4535654564972137E-2</v>
      </c>
      <c r="I98" s="1">
        <f t="shared" si="16"/>
        <v>2.7611761188616859E-3</v>
      </c>
      <c r="J98" s="1">
        <f t="shared" si="14"/>
        <v>9.5359024634057631E-5</v>
      </c>
    </row>
    <row r="99" spans="6:10" x14ac:dyDescent="0.25">
      <c r="F99" s="1">
        <v>98</v>
      </c>
      <c r="G99" s="1">
        <f t="shared" si="15"/>
        <v>0.38772820724684159</v>
      </c>
      <c r="H99" s="2">
        <f t="shared" si="13"/>
        <v>3.4639757971441976E-2</v>
      </c>
      <c r="I99" s="1">
        <f t="shared" si="16"/>
        <v>2.783849673598026E-3</v>
      </c>
      <c r="J99" s="1">
        <f t="shared" si="14"/>
        <v>9.643187892231336E-5</v>
      </c>
    </row>
    <row r="100" spans="6:10" x14ac:dyDescent="0.25">
      <c r="F100" s="1">
        <v>99</v>
      </c>
      <c r="G100" s="1">
        <f t="shared" si="15"/>
        <v>0.39170490680834763</v>
      </c>
      <c r="H100" s="2">
        <f t="shared" si="13"/>
        <v>3.4748603803670154E-2</v>
      </c>
      <c r="I100" s="1">
        <f t="shared" si="16"/>
        <v>2.8063471325153809E-3</v>
      </c>
      <c r="J100" s="1">
        <f t="shared" si="14"/>
        <v>9.7516644643342795E-5</v>
      </c>
    </row>
    <row r="101" spans="6:10" x14ac:dyDescent="0.25">
      <c r="F101" s="1">
        <v>100</v>
      </c>
      <c r="G101" s="1">
        <f t="shared" si="15"/>
        <v>0.39568160636985372</v>
      </c>
      <c r="H101" s="2">
        <f t="shared" si="13"/>
        <v>3.4862396814511337E-2</v>
      </c>
      <c r="I101" s="1">
        <f t="shared" si="16"/>
        <v>2.8286670725094477E-3</v>
      </c>
      <c r="J101" s="1">
        <f t="shared" si="14"/>
        <v>9.8614113937966471E-5</v>
      </c>
    </row>
    <row r="102" spans="6:10" x14ac:dyDescent="0.25">
      <c r="F102" s="1">
        <v>101</v>
      </c>
      <c r="G102" s="1">
        <f t="shared" si="15"/>
        <v>0.39965830593135981</v>
      </c>
      <c r="H102" s="2">
        <f t="shared" si="13"/>
        <v>3.4981351177982234E-2</v>
      </c>
      <c r="I102" s="1">
        <f t="shared" si="16"/>
        <v>2.8508080817050978E-3</v>
      </c>
      <c r="J102" s="1">
        <f t="shared" si="14"/>
        <v>9.97251186471559E-5</v>
      </c>
    </row>
    <row r="103" spans="6:10" x14ac:dyDescent="0.25">
      <c r="F103" s="1">
        <v>102</v>
      </c>
      <c r="G103" s="1">
        <f t="shared" si="15"/>
        <v>0.40363500549286585</v>
      </c>
      <c r="H103" s="2">
        <f t="shared" si="13"/>
        <v>3.5105690992741578E-2</v>
      </c>
      <c r="I103" s="1">
        <f t="shared" si="16"/>
        <v>2.8727687595456902E-3</v>
      </c>
      <c r="J103" s="1">
        <f t="shared" si="14"/>
        <v>1.0085053236621253E-4</v>
      </c>
    </row>
    <row r="104" spans="6:10" x14ac:dyDescent="0.25">
      <c r="F104" s="1">
        <v>103</v>
      </c>
      <c r="G104" s="1">
        <f t="shared" si="15"/>
        <v>0.40761170505437194</v>
      </c>
      <c r="H104" s="2">
        <f t="shared" si="13"/>
        <v>3.5235650817057679E-2</v>
      </c>
      <c r="I104" s="1">
        <f t="shared" si="16"/>
        <v>2.8945477168816664E-3</v>
      </c>
      <c r="J104" s="1">
        <f t="shared" si="14"/>
        <v>1.0199127262535393E-4</v>
      </c>
    </row>
    <row r="105" spans="6:10" x14ac:dyDescent="0.25">
      <c r="F105" s="1">
        <v>104</v>
      </c>
      <c r="G105" s="1">
        <f t="shared" si="15"/>
        <v>0.41158840461587798</v>
      </c>
      <c r="H105" s="2">
        <f t="shared" si="13"/>
        <v>3.5371476237542825E-2</v>
      </c>
      <c r="I105" s="1">
        <f t="shared" si="16"/>
        <v>2.9161435760584171E-3</v>
      </c>
      <c r="J105" s="1">
        <f t="shared" si="14"/>
        <v>1.0314830320581345E-4</v>
      </c>
    </row>
    <row r="106" spans="6:10" x14ac:dyDescent="0.25">
      <c r="F106" s="1">
        <v>105</v>
      </c>
      <c r="G106" s="1">
        <f t="shared" si="15"/>
        <v>0.41556510417738407</v>
      </c>
      <c r="H106" s="2">
        <f t="shared" si="13"/>
        <v>3.551342447412368E-2</v>
      </c>
      <c r="I106" s="1">
        <f t="shared" si="16"/>
        <v>2.9375549710034341E-3</v>
      </c>
      <c r="J106" s="1">
        <f t="shared" si="14"/>
        <v>1.0432263660131704E-4</v>
      </c>
    </row>
    <row r="107" spans="6:10" x14ac:dyDescent="0.25">
      <c r="F107" s="1">
        <v>106</v>
      </c>
      <c r="G107" s="1">
        <f t="shared" si="15"/>
        <v>0.41954180373889011</v>
      </c>
      <c r="H107" s="2">
        <f t="shared" si="13"/>
        <v>3.5661765023922612E-2</v>
      </c>
      <c r="I107" s="1">
        <f t="shared" si="16"/>
        <v>2.9587805473127197E-3</v>
      </c>
      <c r="J107" s="1">
        <f t="shared" si="14"/>
        <v>1.0551533663561935E-4</v>
      </c>
    </row>
    <row r="108" spans="6:10" x14ac:dyDescent="0.25">
      <c r="F108" s="1">
        <v>107</v>
      </c>
      <c r="G108" s="1">
        <f t="shared" si="15"/>
        <v>0.4235185033003962</v>
      </c>
      <c r="H108" s="2">
        <f t="shared" si="13"/>
        <v>3.5816780346953812E-2</v>
      </c>
      <c r="I108" s="1">
        <f t="shared" si="16"/>
        <v>2.9798189623364605E-3</v>
      </c>
      <c r="J108" s="1">
        <f t="shared" si="14"/>
        <v>1.0672752124769285E-4</v>
      </c>
    </row>
    <row r="109" spans="6:10" x14ac:dyDescent="0.25">
      <c r="F109" s="1">
        <v>108</v>
      </c>
      <c r="G109" s="1">
        <f t="shared" si="15"/>
        <v>0.42749520286190223</v>
      </c>
      <c r="H109" s="2">
        <f t="shared" si="13"/>
        <v>3.5978766596783909E-2</v>
      </c>
      <c r="I109" s="1">
        <f t="shared" si="16"/>
        <v>3.0006688852639591E-3</v>
      </c>
      <c r="J109" s="1">
        <f t="shared" si="14"/>
        <v>1.0796036545714374E-4</v>
      </c>
    </row>
    <row r="110" spans="6:10" x14ac:dyDescent="0.25">
      <c r="F110" s="1">
        <v>109</v>
      </c>
      <c r="G110" s="1">
        <f t="shared" si="15"/>
        <v>0.43147190242340833</v>
      </c>
      <c r="H110" s="2">
        <f t="shared" si="13"/>
        <v>3.614803439958332E-2</v>
      </c>
      <c r="I110" s="1">
        <f t="shared" si="16"/>
        <v>3.0213289972078183E-3</v>
      </c>
      <c r="J110" s="1">
        <f t="shared" si="14"/>
        <v>1.0921510452352679E-4</v>
      </c>
    </row>
    <row r="111" spans="6:10" x14ac:dyDescent="0.25">
      <c r="F111" s="1">
        <v>110</v>
      </c>
      <c r="G111" s="1">
        <f t="shared" si="15"/>
        <v>0.43544860198491442</v>
      </c>
      <c r="H111" s="2">
        <f t="shared" si="13"/>
        <v>3.6324909685290521E-2</v>
      </c>
      <c r="I111" s="1">
        <f t="shared" si="16"/>
        <v>3.0417979912873649E-3</v>
      </c>
      <c r="J111" s="1">
        <f t="shared" si="14"/>
        <v>1.1049303731441165E-4</v>
      </c>
    </row>
    <row r="112" spans="6:10" x14ac:dyDescent="0.25">
      <c r="F112" s="1">
        <v>111</v>
      </c>
      <c r="G112" s="1">
        <f t="shared" si="15"/>
        <v>0.43942530154642045</v>
      </c>
      <c r="H112" s="2">
        <f t="shared" si="13"/>
        <v>3.6509734574944545E-2</v>
      </c>
      <c r="I112" s="1">
        <f t="shared" si="16"/>
        <v>3.0620745727113203E-3</v>
      </c>
      <c r="J112" s="1">
        <f t="shared" si="14"/>
        <v>1.1179552989837703E-4</v>
      </c>
    </row>
    <row r="113" spans="6:10" x14ac:dyDescent="0.25">
      <c r="F113" s="1">
        <v>112</v>
      </c>
      <c r="G113" s="1">
        <f t="shared" si="15"/>
        <v>0.44340200110792655</v>
      </c>
      <c r="H113" s="2">
        <f t="shared" si="13"/>
        <v>3.6702868328600938E-2</v>
      </c>
      <c r="I113" s="1">
        <f t="shared" si="16"/>
        <v>3.0821574588597066E-3</v>
      </c>
      <c r="J113" s="1">
        <f t="shared" si="14"/>
        <v>1.1312401938054308E-4</v>
      </c>
    </row>
    <row r="114" spans="6:10" x14ac:dyDescent="0.25">
      <c r="F114" s="1">
        <v>113</v>
      </c>
      <c r="G114" s="1">
        <f t="shared" si="15"/>
        <v>0.44737870066943258</v>
      </c>
      <c r="H114" s="2">
        <f t="shared" si="13"/>
        <v>3.6904688358647714E-2</v>
      </c>
      <c r="I114" s="1">
        <f t="shared" si="16"/>
        <v>3.1020453793649747E-3</v>
      </c>
      <c r="J114" s="1">
        <f t="shared" si="14"/>
        <v>1.144800179998475E-4</v>
      </c>
    </row>
    <row r="115" spans="6:10" x14ac:dyDescent="0.25">
      <c r="F115" s="1">
        <v>114</v>
      </c>
      <c r="G115" s="1">
        <f t="shared" si="15"/>
        <v>0.45135540023093867</v>
      </c>
      <c r="H115" s="2">
        <f t="shared" si="13"/>
        <v>3.7115591313778756E-2</v>
      </c>
      <c r="I115" s="1">
        <f t="shared" si="16"/>
        <v>3.1217370761923678E-3</v>
      </c>
      <c r="J115" s="1">
        <f t="shared" si="14"/>
        <v>1.1586511750902653E-4</v>
      </c>
    </row>
    <row r="116" spans="6:10" x14ac:dyDescent="0.25">
      <c r="F116" s="1">
        <v>115</v>
      </c>
      <c r="G116" s="1">
        <f t="shared" si="15"/>
        <v>0.45533209979244471</v>
      </c>
      <c r="H116" s="2">
        <f t="shared" si="13"/>
        <v>3.7335994239367773E-2</v>
      </c>
      <c r="I116" s="1">
        <f t="shared" si="16"/>
        <v>3.1412313037194953E-3</v>
      </c>
      <c r="J116" s="1">
        <f t="shared" si="14"/>
        <v>1.1728099386019279E-4</v>
      </c>
    </row>
    <row r="117" spans="6:10" x14ac:dyDescent="0.25">
      <c r="F117" s="1">
        <v>116</v>
      </c>
      <c r="G117" s="1">
        <f t="shared" si="15"/>
        <v>0.4593087993539508</v>
      </c>
      <c r="H117" s="2">
        <f t="shared" si="13"/>
        <v>3.7566335820524918E-2</v>
      </c>
      <c r="I117" s="1">
        <f t="shared" si="16"/>
        <v>3.1605268288151336E-3</v>
      </c>
      <c r="J117" s="1">
        <f t="shared" si="14"/>
        <v>1.1872941222104798E-4</v>
      </c>
    </row>
    <row r="118" spans="6:10" x14ac:dyDescent="0.25">
      <c r="F118" s="1">
        <v>117</v>
      </c>
      <c r="G118" s="1">
        <f t="shared" si="15"/>
        <v>0.46328549891545689</v>
      </c>
      <c r="H118" s="2">
        <f t="shared" si="13"/>
        <v>3.7807077714713706E-2</v>
      </c>
      <c r="I118" s="1">
        <f t="shared" si="16"/>
        <v>3.1796224309172203E-3</v>
      </c>
      <c r="J118" s="1">
        <f t="shared" si="14"/>
        <v>1.2021223234913426E-4</v>
      </c>
    </row>
    <row r="119" spans="6:10" x14ac:dyDescent="0.25">
      <c r="F119" s="1">
        <v>118</v>
      </c>
      <c r="G119" s="1">
        <f t="shared" si="15"/>
        <v>0.46726219847696293</v>
      </c>
      <c r="H119" s="2">
        <f t="shared" si="13"/>
        <v>3.8058705981465789E-2</v>
      </c>
      <c r="I119" s="1">
        <f t="shared" si="16"/>
        <v>3.1985169021100678E-3</v>
      </c>
      <c r="J119" s="1">
        <f t="shared" si="14"/>
        <v>1.2173141435415586E-4</v>
      </c>
    </row>
    <row r="120" spans="6:10" x14ac:dyDescent="0.25">
      <c r="F120" s="1">
        <v>119</v>
      </c>
      <c r="G120" s="1">
        <f t="shared" si="15"/>
        <v>0.47123889803846902</v>
      </c>
      <c r="H120" s="2">
        <f t="shared" si="13"/>
        <v>3.8321732617462349E-2</v>
      </c>
      <c r="I120" s="1">
        <f t="shared" si="16"/>
        <v>3.2172090472007723E-3</v>
      </c>
      <c r="J120" s="1">
        <f t="shared" si="14"/>
        <v>1.232890248813088E-4</v>
      </c>
    </row>
    <row r="121" spans="6:10" x14ac:dyDescent="0.25">
      <c r="F121" s="1">
        <v>120</v>
      </c>
      <c r="G121" s="1">
        <f t="shared" si="15"/>
        <v>0.47521559759997506</v>
      </c>
      <c r="H121" s="2">
        <f t="shared" si="13"/>
        <v>3.8596697206065164E-2</v>
      </c>
      <c r="I121" s="1">
        <f t="shared" si="16"/>
        <v>3.2356976837948129E-3</v>
      </c>
      <c r="J121" s="1">
        <f t="shared" si="14"/>
        <v>1.2488724375179478E-4</v>
      </c>
    </row>
    <row r="122" spans="6:10" x14ac:dyDescent="0.25">
      <c r="F122" s="1">
        <v>121</v>
      </c>
      <c r="G122" s="1">
        <f t="shared" si="15"/>
        <v>0.47919229716148115</v>
      </c>
      <c r="H122" s="2">
        <f t="shared" si="13"/>
        <v>3.8884168691284464E-2</v>
      </c>
      <c r="I122" s="1">
        <f t="shared" si="16"/>
        <v>3.2539816423708505E-3</v>
      </c>
      <c r="J122" s="1">
        <f t="shared" si="14"/>
        <v>1.2652837110029103E-4</v>
      </c>
    </row>
    <row r="123" spans="6:10" x14ac:dyDescent="0.25">
      <c r="F123" s="1">
        <v>122</v>
      </c>
      <c r="G123" s="1">
        <f t="shared" si="15"/>
        <v>0.48316899672298719</v>
      </c>
      <c r="H123" s="2">
        <f t="shared" si="13"/>
        <v>3.9184747287177933E-2</v>
      </c>
      <c r="I123" s="1">
        <f t="shared" si="16"/>
        <v>3.2720597663547001E-3</v>
      </c>
      <c r="J123" s="1">
        <f t="shared" si="14"/>
        <v>1.2821483505315139E-4</v>
      </c>
    </row>
    <row r="124" spans="6:10" x14ac:dyDescent="0.25">
      <c r="F124" s="1">
        <v>123</v>
      </c>
      <c r="G124" s="1">
        <f t="shared" si="15"/>
        <v>0.48714569628449328</v>
      </c>
      <c r="H124" s="2">
        <f t="shared" si="13"/>
        <v>3.9499066534797261E-2</v>
      </c>
      <c r="I124" s="1">
        <f t="shared" si="16"/>
        <v>3.2899309121925007E-3</v>
      </c>
      <c r="J124" s="1">
        <f t="shared" si="14"/>
        <v>1.2994919999557782E-4</v>
      </c>
    </row>
    <row r="125" spans="6:10" x14ac:dyDescent="0.25">
      <c r="F125" s="1">
        <v>124</v>
      </c>
      <c r="G125" s="1">
        <f t="shared" si="15"/>
        <v>0.49112239584599932</v>
      </c>
      <c r="H125" s="2">
        <f t="shared" si="13"/>
        <v>3.9827795520055553E-2</v>
      </c>
      <c r="I125" s="1">
        <f t="shared" si="16"/>
        <v>3.3075939494230447E-3</v>
      </c>
      <c r="J125" s="1">
        <f t="shared" si="14"/>
        <v>1.3173417548099399E-4</v>
      </c>
    </row>
    <row r="126" spans="6:10" x14ac:dyDescent="0.25">
      <c r="F126" s="1">
        <v>125</v>
      </c>
      <c r="G126" s="1">
        <f t="shared" si="15"/>
        <v>0.49509909540750541</v>
      </c>
      <c r="H126" s="2">
        <f t="shared" si="13"/>
        <v>4.0171641267287971E-2</v>
      </c>
      <c r="I126" s="1">
        <f t="shared" si="16"/>
        <v>3.3250477607492889E-3</v>
      </c>
      <c r="J126" s="1">
        <f t="shared" si="14"/>
        <v>1.3357262584141958E-4</v>
      </c>
    </row>
    <row r="127" spans="6:10" x14ac:dyDescent="0.25">
      <c r="F127" s="1">
        <v>126</v>
      </c>
      <c r="G127" s="1">
        <f t="shared" si="15"/>
        <v>0.4990757949690115</v>
      </c>
      <c r="H127" s="2">
        <f t="shared" si="13"/>
        <v>4.0531351324852846E-2</v>
      </c>
      <c r="I127" s="1">
        <f t="shared" si="16"/>
        <v>3.3422912421090323E-3</v>
      </c>
      <c r="J127" s="1">
        <f t="shared" si="14"/>
        <v>1.354675805639E-4</v>
      </c>
    </row>
    <row r="128" spans="6:10" x14ac:dyDescent="0.25">
      <c r="F128" s="1">
        <v>127</v>
      </c>
      <c r="G128" s="1">
        <f t="shared" si="15"/>
        <v>0.50305249453051759</v>
      </c>
      <c r="H128" s="2">
        <f t="shared" si="13"/>
        <v>4.0907716560877924E-2</v>
      </c>
      <c r="I128" s="1">
        <f t="shared" si="16"/>
        <v>3.3593233027447524E-3</v>
      </c>
      <c r="J128" s="1">
        <f t="shared" si="14"/>
        <v>1.3742224550503462E-4</v>
      </c>
    </row>
    <row r="129" spans="6:10" x14ac:dyDescent="0.25">
      <c r="F129" s="1">
        <v>128</v>
      </c>
      <c r="G129" s="1">
        <f t="shared" si="15"/>
        <v>0.50702919409202363</v>
      </c>
      <c r="H129" s="2">
        <f t="shared" si="13"/>
        <v>4.1301574189239847E-2</v>
      </c>
      <c r="I129" s="1">
        <f t="shared" si="16"/>
        <v>3.3761428652726039E-3</v>
      </c>
      <c r="J129" s="1">
        <f t="shared" si="14"/>
        <v>1.3944001502352925E-4</v>
      </c>
    </row>
    <row r="130" spans="6:10" x14ac:dyDescent="0.25">
      <c r="F130" s="1">
        <v>129</v>
      </c>
      <c r="G130" s="1">
        <f t="shared" si="15"/>
        <v>0.51100589365352966</v>
      </c>
      <c r="H130" s="2">
        <f t="shared" ref="H130:H193" si="17">IF(G130&gt;$B$30, 1, 0.5*((((SIN(G130-(ASIN(($B$7/$B$6)*SIN(G130)))))^2)/((SIN(G130+(ASIN(($B$7/$B$6)*SIN(G130)))))^2))+(((TAN(G130-(ASIN(($B$7/$B$6)*SIN(G130)))))^2)/((TAN(G130+(ASIN(($B$7/$B$6)*SIN(G130)))))^2))))</f>
        <v>4.1713811048089175E-2</v>
      </c>
      <c r="I130" s="1">
        <f t="shared" si="16"/>
        <v>3.3927488657505694E-3</v>
      </c>
      <c r="J130" s="1">
        <f t="shared" ref="J130:J193" si="18">(H130*I130)</f>
        <v>1.4152448511953812E-4</v>
      </c>
    </row>
    <row r="131" spans="6:10" x14ac:dyDescent="0.25">
      <c r="F131" s="1">
        <v>130</v>
      </c>
      <c r="G131" s="1">
        <f t="shared" ref="G131:G194" si="19">(F131-(1/2))*($B$29)</f>
        <v>0.5149825932150357</v>
      </c>
      <c r="H131" s="2">
        <f t="shared" si="17"/>
        <v>4.2145367155742602E-2</v>
      </c>
      <c r="I131" s="1">
        <f t="shared" ref="I131:I194" si="20">2*SIN(G131)*COS(G131)*SIN($B$29)</f>
        <v>3.4091402537457594E-3</v>
      </c>
      <c r="J131" s="1">
        <f t="shared" si="18"/>
        <v>1.4367946767953653E-4</v>
      </c>
    </row>
    <row r="132" spans="6:10" x14ac:dyDescent="0.25">
      <c r="F132" s="1">
        <v>131</v>
      </c>
      <c r="G132" s="1">
        <f t="shared" si="19"/>
        <v>0.51895929277654185</v>
      </c>
      <c r="H132" s="2">
        <f t="shared" si="17"/>
        <v>4.2597239571599603E-2</v>
      </c>
      <c r="I132" s="1">
        <f t="shared" si="20"/>
        <v>3.425315992400862E-3</v>
      </c>
      <c r="J132" s="1">
        <f t="shared" si="18"/>
        <v>1.4590900593673095E-4</v>
      </c>
    </row>
    <row r="133" spans="6:10" x14ac:dyDescent="0.25">
      <c r="F133" s="1">
        <v>132</v>
      </c>
      <c r="G133" s="1">
        <f t="shared" si="19"/>
        <v>0.52293599233804788</v>
      </c>
      <c r="H133" s="2">
        <f t="shared" si="17"/>
        <v>4.3070486592941347E-2</v>
      </c>
      <c r="I133" s="1">
        <f t="shared" si="20"/>
        <v>3.4412750584997256E-3</v>
      </c>
      <c r="J133" s="1">
        <f t="shared" si="18"/>
        <v>1.4821739126973587E-4</v>
      </c>
    </row>
    <row r="134" spans="6:10" x14ac:dyDescent="0.25">
      <c r="F134" s="1">
        <v>133</v>
      </c>
      <c r="G134" s="1">
        <f t="shared" si="19"/>
        <v>0.52691269189955392</v>
      </c>
      <c r="H134" s="2">
        <f t="shared" si="17"/>
        <v>4.3566232322101127E-2</v>
      </c>
      <c r="I134" s="1">
        <f t="shared" si="20"/>
        <v>3.4570164425320885E-3</v>
      </c>
      <c r="J134" s="1">
        <f t="shared" si="18"/>
        <v>1.5060918147667652E-4</v>
      </c>
    </row>
    <row r="135" spans="6:10" x14ac:dyDescent="0.25">
      <c r="F135" s="1">
        <v>134</v>
      </c>
      <c r="G135" s="1">
        <f t="shared" si="19"/>
        <v>0.53088939146106007</v>
      </c>
      <c r="H135" s="2">
        <f t="shared" si="17"/>
        <v>4.4085671642613851E-2</v>
      </c>
      <c r="I135" s="1">
        <f t="shared" si="20"/>
        <v>3.4725391487574332E-3</v>
      </c>
      <c r="J135" s="1">
        <f t="shared" si="18"/>
        <v>1.5308922067824201E-4</v>
      </c>
    </row>
    <row r="136" spans="6:10" x14ac:dyDescent="0.25">
      <c r="F136" s="1">
        <v>135</v>
      </c>
      <c r="G136" s="1">
        <f t="shared" si="19"/>
        <v>0.5348660910225661</v>
      </c>
      <c r="H136" s="2">
        <f t="shared" si="17"/>
        <v>4.4630075647635353E-2</v>
      </c>
      <c r="I136" s="1">
        <f t="shared" si="20"/>
        <v>3.4878421952679746E-3</v>
      </c>
      <c r="J136" s="1">
        <f t="shared" si="18"/>
        <v>1.5566266102182426E-4</v>
      </c>
    </row>
    <row r="137" spans="6:10" x14ac:dyDescent="0.25">
      <c r="F137" s="1">
        <v>136</v>
      </c>
      <c r="G137" s="1">
        <f t="shared" si="19"/>
        <v>0.53884279058407214</v>
      </c>
      <c r="H137" s="2">
        <f t="shared" si="17"/>
        <v>4.5200797569261049E-2</v>
      </c>
      <c r="I137" s="1">
        <f t="shared" si="20"/>
        <v>3.502924614050773E-3</v>
      </c>
      <c r="J137" s="1">
        <f t="shared" si="18"/>
        <v>1.5833498638009088E-4</v>
      </c>
    </row>
    <row r="138" spans="6:10" x14ac:dyDescent="0.25">
      <c r="F138" s="1">
        <v>137</v>
      </c>
      <c r="G138" s="1">
        <f t="shared" si="19"/>
        <v>0.54281949014557818</v>
      </c>
      <c r="H138" s="2">
        <f t="shared" si="17"/>
        <v>4.5799279263463132E-2</v>
      </c>
      <c r="I138" s="1">
        <f t="shared" si="20"/>
        <v>3.5177854510489654E-3</v>
      </c>
      <c r="J138" s="1">
        <f t="shared" si="18"/>
        <v>1.6111203826153919E-4</v>
      </c>
    </row>
    <row r="139" spans="6:10" x14ac:dyDescent="0.25">
      <c r="F139" s="1">
        <v>138</v>
      </c>
      <c r="G139" s="1">
        <f t="shared" si="19"/>
        <v>0.54679618970708432</v>
      </c>
      <c r="H139" s="2">
        <f t="shared" si="17"/>
        <v>4.6427058312337989E-2</v>
      </c>
      <c r="I139" s="1">
        <f t="shared" si="20"/>
        <v>3.5324237662221146E-3</v>
      </c>
      <c r="J139" s="1">
        <f t="shared" si="18"/>
        <v>1.640000441782827E-4</v>
      </c>
    </row>
    <row r="140" spans="6:10" x14ac:dyDescent="0.25">
      <c r="F140" s="1">
        <v>139</v>
      </c>
      <c r="G140" s="1">
        <f t="shared" si="19"/>
        <v>0.55077288926859036</v>
      </c>
      <c r="H140" s="2">
        <f t="shared" si="17"/>
        <v>4.7085775813346449E-2</v>
      </c>
      <c r="I140" s="1">
        <f t="shared" si="20"/>
        <v>3.5468386336056749E-3</v>
      </c>
      <c r="J140" s="1">
        <f t="shared" si="18"/>
        <v>1.6700564874807286E-4</v>
      </c>
    </row>
    <row r="141" spans="6:10" x14ac:dyDescent="0.25">
      <c r="F141" s="1">
        <v>140</v>
      </c>
      <c r="G141" s="1">
        <f t="shared" si="19"/>
        <v>0.5547495888300964</v>
      </c>
      <c r="H141" s="2">
        <f t="shared" si="17"/>
        <v>4.7777184934413783E-2</v>
      </c>
      <c r="I141" s="1">
        <f t="shared" si="20"/>
        <v>3.5610291413695643E-3</v>
      </c>
      <c r="J141" s="1">
        <f t="shared" si="18"/>
        <v>1.701359478440504E-4</v>
      </c>
    </row>
    <row r="142" spans="6:10" x14ac:dyDescent="0.25">
      <c r="F142" s="1">
        <v>141</v>
      </c>
      <c r="G142" s="1">
        <f t="shared" si="19"/>
        <v>0.55872628839160254</v>
      </c>
      <c r="H142" s="2">
        <f t="shared" si="17"/>
        <v>4.8503160324331593E-2</v>
      </c>
      <c r="I142" s="1">
        <f t="shared" si="20"/>
        <v>3.5749943918758423E-3</v>
      </c>
      <c r="J142" s="1">
        <f t="shared" si="18"/>
        <v>1.7339852614774029E-4</v>
      </c>
    </row>
    <row r="143" spans="6:10" x14ac:dyDescent="0.25">
      <c r="F143" s="1">
        <v>142</v>
      </c>
      <c r="G143" s="1">
        <f t="shared" si="19"/>
        <v>0.56270298795310858</v>
      </c>
      <c r="H143" s="2">
        <f t="shared" si="17"/>
        <v>4.9265708480118971E-2</v>
      </c>
      <c r="I143" s="1">
        <f t="shared" si="20"/>
        <v>3.5887335017354919E-3</v>
      </c>
      <c r="J143" s="1">
        <f t="shared" si="18"/>
        <v>1.7680149850933727E-4</v>
      </c>
    </row>
    <row r="144" spans="6:10" x14ac:dyDescent="0.25">
      <c r="F144" s="1">
        <v>143</v>
      </c>
      <c r="G144" s="1">
        <f t="shared" si="19"/>
        <v>0.56667968751461462</v>
      </c>
      <c r="H144" s="2">
        <f t="shared" si="17"/>
        <v>5.0066979187133612E-2</v>
      </c>
      <c r="I144" s="1">
        <f t="shared" si="20"/>
        <v>3.6022456018643015E-3</v>
      </c>
      <c r="J144" s="1">
        <f t="shared" si="18"/>
        <v>1.8035355557548358E-4</v>
      </c>
    </row>
    <row r="145" spans="6:10" x14ac:dyDescent="0.25">
      <c r="F145" s="1">
        <v>144</v>
      </c>
      <c r="G145" s="1">
        <f t="shared" si="19"/>
        <v>0.57065638707612065</v>
      </c>
      <c r="H145" s="2">
        <f t="shared" si="17"/>
        <v>5.0909278164124751E-2</v>
      </c>
      <c r="I145" s="1">
        <f t="shared" si="20"/>
        <v>3.6155298375378348E-3</v>
      </c>
      <c r="J145" s="1">
        <f t="shared" si="18"/>
        <v>1.840640142099064E-4</v>
      </c>
    </row>
    <row r="146" spans="6:10" x14ac:dyDescent="0.25">
      <c r="F146" s="1">
        <v>145</v>
      </c>
      <c r="G146" s="1">
        <f t="shared" si="19"/>
        <v>0.5746330866376268</v>
      </c>
      <c r="H146" s="2">
        <f t="shared" si="17"/>
        <v>5.1795081064509398E-2</v>
      </c>
      <c r="I146" s="1">
        <f t="shared" si="20"/>
        <v>3.6285853684455026E-3</v>
      </c>
      <c r="J146" s="1">
        <f t="shared" si="18"/>
        <v>1.879428733081275E-4</v>
      </c>
    </row>
    <row r="147" spans="6:10" x14ac:dyDescent="0.25">
      <c r="F147" s="1">
        <v>146</v>
      </c>
      <c r="G147" s="1">
        <f t="shared" si="19"/>
        <v>0.57860978619913284</v>
      </c>
      <c r="H147" s="2">
        <f t="shared" si="17"/>
        <v>5.2727049007415983E-2</v>
      </c>
      <c r="I147" s="1">
        <f t="shared" si="20"/>
        <v>3.6414113687437163E-3</v>
      </c>
      <c r="J147" s="1">
        <f t="shared" si="18"/>
        <v>1.9200087569591165E-4</v>
      </c>
    </row>
    <row r="148" spans="6:10" x14ac:dyDescent="0.25">
      <c r="F148" s="1">
        <v>147</v>
      </c>
      <c r="G148" s="1">
        <f t="shared" si="19"/>
        <v>0.58258648576063887</v>
      </c>
      <c r="H148" s="2">
        <f t="shared" si="17"/>
        <v>5.370804583810191E-2</v>
      </c>
      <c r="I148" s="1">
        <f t="shared" si="20"/>
        <v>3.6540070271081251E-3</v>
      </c>
      <c r="J148" s="1">
        <f t="shared" si="18"/>
        <v>1.9624957690466966E-4</v>
      </c>
    </row>
    <row r="149" spans="6:10" x14ac:dyDescent="0.25">
      <c r="F149" s="1">
        <v>148</v>
      </c>
      <c r="G149" s="1">
        <f t="shared" si="19"/>
        <v>0.58656318532214491</v>
      </c>
      <c r="H149" s="2">
        <f t="shared" si="17"/>
        <v>5.4741157347932605E-2</v>
      </c>
      <c r="I149" s="1">
        <f t="shared" si="20"/>
        <v>3.6663715467849401E-3</v>
      </c>
      <c r="J149" s="1">
        <f t="shared" si="18"/>
        <v>2.0070142173853745E-4</v>
      </c>
    </row>
    <row r="150" spans="6:10" x14ac:dyDescent="0.25">
      <c r="F150" s="1">
        <v>149</v>
      </c>
      <c r="G150" s="1">
        <f t="shared" si="19"/>
        <v>0.59053988488365106</v>
      </c>
      <c r="H150" s="2">
        <f t="shared" si="17"/>
        <v>5.5829712720118392E-2</v>
      </c>
      <c r="I150" s="1">
        <f t="shared" si="20"/>
        <v>3.6785041456413336E-3</v>
      </c>
      <c r="J150" s="1">
        <f t="shared" si="18"/>
        <v>2.0536982969092019E-4</v>
      </c>
    </row>
    <row r="151" spans="6:10" x14ac:dyDescent="0.25">
      <c r="F151" s="1">
        <v>150</v>
      </c>
      <c r="G151" s="1">
        <f t="shared" si="19"/>
        <v>0.59451658444515709</v>
      </c>
      <c r="H151" s="2">
        <f t="shared" si="17"/>
        <v>5.6977308509939539E-2</v>
      </c>
      <c r="I151" s="1">
        <f t="shared" si="20"/>
        <v>3.6904040562149116E-3</v>
      </c>
      <c r="J151" s="1">
        <f t="shared" si="18"/>
        <v>2.1026929043728928E-4</v>
      </c>
    </row>
    <row r="152" spans="6:10" x14ac:dyDescent="0.25">
      <c r="F152" s="1">
        <v>151</v>
      </c>
      <c r="G152" s="1">
        <f t="shared" si="19"/>
        <v>0.59849328400666313</v>
      </c>
      <c r="H152" s="2">
        <f t="shared" si="17"/>
        <v>5.8187835518602869E-2</v>
      </c>
      <c r="I152" s="1">
        <f t="shared" si="20"/>
        <v>3.7020705257622645E-3</v>
      </c>
      <c r="J152" s="1">
        <f t="shared" si="18"/>
        <v>2.1541547083132228E-4</v>
      </c>
    </row>
    <row r="153" spans="6:10" x14ac:dyDescent="0.25">
      <c r="F153" s="1">
        <v>152</v>
      </c>
      <c r="G153" s="1">
        <f t="shared" si="19"/>
        <v>0.60246998356816928</v>
      </c>
      <c r="H153" s="2">
        <f t="shared" si="17"/>
        <v>5.9465508979833388E-2</v>
      </c>
      <c r="I153" s="1">
        <f t="shared" si="20"/>
        <v>3.7135028163065784E-3</v>
      </c>
      <c r="J153" s="1">
        <f t="shared" si="18"/>
        <v>2.2082533506971542E-4</v>
      </c>
    </row>
    <row r="154" spans="6:10" x14ac:dyDescent="0.25">
      <c r="F154" s="1">
        <v>153</v>
      </c>
      <c r="G154" s="1">
        <f t="shared" si="19"/>
        <v>0.60644668312967531</v>
      </c>
      <c r="H154" s="2">
        <f t="shared" si="17"/>
        <v>6.0814902549896792E-2</v>
      </c>
      <c r="I154" s="1">
        <f t="shared" si="20"/>
        <v>3.7247002046843208E-3</v>
      </c>
      <c r="J154" s="1">
        <f t="shared" si="18"/>
        <v>2.2651727997545761E-4</v>
      </c>
    </row>
    <row r="155" spans="6:10" x14ac:dyDescent="0.25">
      <c r="F155" s="1">
        <v>154</v>
      </c>
      <c r="G155" s="1">
        <f t="shared" si="19"/>
        <v>0.61042338269118135</v>
      </c>
      <c r="H155" s="2">
        <f t="shared" si="17"/>
        <v>6.224098667754327E-2</v>
      </c>
      <c r="I155" s="1">
        <f t="shared" si="20"/>
        <v>3.7356619825909816E-3</v>
      </c>
      <c r="J155" s="1">
        <f t="shared" si="18"/>
        <v>2.3251128769025017E-4</v>
      </c>
    </row>
    <row r="156" spans="6:10" x14ac:dyDescent="0.25">
      <c r="F156" s="1">
        <v>155</v>
      </c>
      <c r="G156" s="1">
        <f t="shared" si="19"/>
        <v>0.61440008225268739</v>
      </c>
      <c r="H156" s="2">
        <f t="shared" si="17"/>
        <v>6.374917203361119E-2</v>
      </c>
      <c r="I156" s="1">
        <f t="shared" si="20"/>
        <v>3.7463874566258807E-3</v>
      </c>
      <c r="J156" s="1">
        <f t="shared" si="18"/>
        <v>2.3882909847700633E-4</v>
      </c>
    </row>
    <row r="157" spans="6:10" x14ac:dyDescent="0.25">
      <c r="F157" s="1">
        <v>156</v>
      </c>
      <c r="G157" s="1">
        <f t="shared" si="19"/>
        <v>0.61837678181419353</v>
      </c>
      <c r="H157" s="2">
        <f t="shared" si="17"/>
        <v>6.534535880480323E-2</v>
      </c>
      <c r="I157" s="1">
        <f t="shared" si="20"/>
        <v>3.7568759483360289E-3</v>
      </c>
      <c r="J157" s="1">
        <f t="shared" si="18"/>
        <v>2.4549440682915323E-4</v>
      </c>
    </row>
    <row r="158" spans="6:10" x14ac:dyDescent="0.25">
      <c r="F158" s="1">
        <v>157</v>
      </c>
      <c r="G158" s="1">
        <f t="shared" si="19"/>
        <v>0.62235348137569957</v>
      </c>
      <c r="H158" s="2">
        <f t="shared" si="17"/>
        <v>6.703599280760511E-2</v>
      </c>
      <c r="I158" s="1">
        <f t="shared" si="20"/>
        <v>3.7671267942590426E-3</v>
      </c>
      <c r="J158" s="1">
        <f t="shared" si="18"/>
        <v>2.5253308468528568E-4</v>
      </c>
    </row>
    <row r="159" spans="6:10" x14ac:dyDescent="0.25">
      <c r="F159" s="1">
        <v>158</v>
      </c>
      <c r="G159" s="1">
        <f t="shared" si="19"/>
        <v>0.62633018093720561</v>
      </c>
      <c r="H159" s="2">
        <f t="shared" si="17"/>
        <v>6.882812956303945E-2</v>
      </c>
      <c r="I159" s="1">
        <f t="shared" si="20"/>
        <v>3.7771393459651147E-3</v>
      </c>
      <c r="J159" s="1">
        <f t="shared" si="18"/>
        <v>2.5997343628174103E-4</v>
      </c>
    </row>
    <row r="160" spans="6:10" x14ac:dyDescent="0.25">
      <c r="F160" s="1">
        <v>159</v>
      </c>
      <c r="G160" s="1">
        <f t="shared" si="19"/>
        <v>0.63030688049871175</v>
      </c>
      <c r="H160" s="2">
        <f t="shared" si="17"/>
        <v>7.0729507699336558E-2</v>
      </c>
      <c r="I160" s="1">
        <f t="shared" si="20"/>
        <v>3.78691297009803E-3</v>
      </c>
      <c r="J160" s="1">
        <f t="shared" si="18"/>
        <v>2.6784649007526609E-4</v>
      </c>
    </row>
    <row r="161" spans="6:10" x14ac:dyDescent="0.25">
      <c r="F161" s="1">
        <v>160</v>
      </c>
      <c r="G161" s="1">
        <f t="shared" si="19"/>
        <v>0.63428358006021779</v>
      </c>
      <c r="H161" s="2">
        <f t="shared" si="17"/>
        <v>7.2748633328507881E-2</v>
      </c>
      <c r="I161" s="1">
        <f t="shared" si="20"/>
        <v>3.7964470484152298E-3</v>
      </c>
      <c r="J161" s="1">
        <f t="shared" si="18"/>
        <v>2.7618633427625554E-4</v>
      </c>
    </row>
    <row r="162" spans="6:10" x14ac:dyDescent="0.25">
      <c r="F162" s="1">
        <v>161</v>
      </c>
      <c r="G162" s="1">
        <f t="shared" si="19"/>
        <v>0.63826027962172383</v>
      </c>
      <c r="H162" s="2">
        <f t="shared" si="17"/>
        <v>7.4894877388294048E-2</v>
      </c>
      <c r="I162" s="1">
        <f t="shared" si="20"/>
        <v>3.8057409778269186E-3</v>
      </c>
      <c r="J162" s="1">
        <f t="shared" si="18"/>
        <v>2.8503050390595334E-4</v>
      </c>
    </row>
    <row r="163" spans="6:10" x14ac:dyDescent="0.25">
      <c r="F163" s="1">
        <v>162</v>
      </c>
      <c r="G163" s="1">
        <f t="shared" si="19"/>
        <v>0.64223697918322986</v>
      </c>
      <c r="H163" s="2">
        <f t="shared" si="17"/>
        <v>7.7178588371387941E-2</v>
      </c>
      <c r="I163" s="1">
        <f t="shared" si="20"/>
        <v>3.8147941704342134E-3</v>
      </c>
      <c r="J163" s="1">
        <f t="shared" si="18"/>
        <v>2.9442042900151247E-4</v>
      </c>
    </row>
    <row r="164" spans="6:10" x14ac:dyDescent="0.25">
      <c r="F164" s="1">
        <v>163</v>
      </c>
      <c r="G164" s="1">
        <f t="shared" si="19"/>
        <v>0.64621367874473601</v>
      </c>
      <c r="H164" s="2">
        <f t="shared" si="17"/>
        <v>7.9611223403375675E-2</v>
      </c>
      <c r="I164" s="1">
        <f t="shared" si="20"/>
        <v>3.8236060535663352E-3</v>
      </c>
      <c r="J164" s="1">
        <f t="shared" si="18"/>
        <v>3.0440195573696915E-4</v>
      </c>
    </row>
    <row r="165" spans="6:10" x14ac:dyDescent="0.25">
      <c r="F165" s="1">
        <v>164</v>
      </c>
      <c r="G165" s="1">
        <f t="shared" si="19"/>
        <v>0.65019037830624204</v>
      </c>
      <c r="H165" s="2">
        <f t="shared" si="17"/>
        <v>8.2205501311535242E-2</v>
      </c>
      <c r="I165" s="1">
        <f t="shared" si="20"/>
        <v>3.8321760698168264E-3</v>
      </c>
      <c r="J165" s="1">
        <f t="shared" si="18"/>
        <v>3.1502595493336109E-4</v>
      </c>
    </row>
    <row r="166" spans="6:10" x14ac:dyDescent="0.25">
      <c r="F166" s="1">
        <v>165</v>
      </c>
      <c r="G166" s="1">
        <f t="shared" si="19"/>
        <v>0.65416707786774808</v>
      </c>
      <c r="H166" s="2">
        <f t="shared" si="17"/>
        <v>8.4975582191334803E-2</v>
      </c>
      <c r="I166" s="1">
        <f t="shared" si="20"/>
        <v>3.8405036770788213E-3</v>
      </c>
      <c r="J166" s="1">
        <f t="shared" si="18"/>
        <v>3.2634903586773492E-4</v>
      </c>
    </row>
    <row r="167" spans="6:10" x14ac:dyDescent="0.25">
      <c r="F167" s="1">
        <v>166</v>
      </c>
      <c r="G167" s="1">
        <f t="shared" si="19"/>
        <v>0.65814377742925423</v>
      </c>
      <c r="H167" s="2">
        <f t="shared" si="17"/>
        <v>8.7937279083915521E-2</v>
      </c>
      <c r="I167" s="1">
        <f t="shared" si="20"/>
        <v>3.848588348579326E-3</v>
      </c>
      <c r="J167" s="1">
        <f t="shared" si="18"/>
        <v>3.3843438768812572E-4</v>
      </c>
    </row>
    <row r="168" spans="6:10" x14ac:dyDescent="0.25">
      <c r="F168" s="1">
        <v>167</v>
      </c>
      <c r="G168" s="1">
        <f t="shared" si="19"/>
        <v>0.66212047699076026</v>
      </c>
      <c r="H168" s="2">
        <f t="shared" si="17"/>
        <v>9.1108308804708257E-2</v>
      </c>
      <c r="I168" s="1">
        <f t="shared" si="20"/>
        <v>3.8564295729125479E-3</v>
      </c>
      <c r="J168" s="1">
        <f t="shared" si="18"/>
        <v>3.5135277641252561E-4</v>
      </c>
    </row>
    <row r="169" spans="6:10" x14ac:dyDescent="0.25">
      <c r="F169" s="1">
        <v>168</v>
      </c>
      <c r="G169" s="1">
        <f t="shared" si="19"/>
        <v>0.6660971765522663</v>
      </c>
      <c r="H169" s="2">
        <f t="shared" si="17"/>
        <v>9.4508590818655716E-2</v>
      </c>
      <c r="I169" s="1">
        <f t="shared" si="20"/>
        <v>3.8640268540722444E-3</v>
      </c>
      <c r="J169" s="1">
        <f t="shared" si="18"/>
        <v>3.6518373286381124E-4</v>
      </c>
    </row>
    <row r="170" spans="6:10" x14ac:dyDescent="0.25">
      <c r="F170" s="1">
        <v>169</v>
      </c>
      <c r="G170" s="1">
        <f t="shared" si="19"/>
        <v>0.67007387611377234</v>
      </c>
      <c r="H170" s="2">
        <f t="shared" si="17"/>
        <v>9.8160605491482728E-2</v>
      </c>
      <c r="I170" s="1">
        <f t="shared" si="20"/>
        <v>3.8713797114830937E-3</v>
      </c>
      <c r="J170" s="1">
        <f t="shared" si="18"/>
        <v>3.8001697656662217E-4</v>
      </c>
    </row>
    <row r="171" spans="6:10" x14ac:dyDescent="0.25">
      <c r="F171" s="1">
        <v>170</v>
      </c>
      <c r="G171" s="1">
        <f t="shared" si="19"/>
        <v>0.67405057567527848</v>
      </c>
      <c r="H171" s="2">
        <f t="shared" si="17"/>
        <v>0.10208982627005284</v>
      </c>
      <c r="I171" s="1">
        <f t="shared" si="20"/>
        <v>3.8784876800311003E-3</v>
      </c>
      <c r="J171" s="1">
        <f t="shared" si="18"/>
        <v>3.9595413344491528E-4</v>
      </c>
    </row>
    <row r="172" spans="6:10" x14ac:dyDescent="0.25">
      <c r="F172" s="1">
        <v>171</v>
      </c>
      <c r="G172" s="1">
        <f t="shared" si="19"/>
        <v>0.67802727523678452</v>
      </c>
      <c r="H172" s="2">
        <f t="shared" si="17"/>
        <v>0.1063252446580876</v>
      </c>
      <c r="I172" s="1">
        <f t="shared" si="20"/>
        <v>3.8853503100930117E-3</v>
      </c>
      <c r="J172" s="1">
        <f t="shared" si="18"/>
        <v>4.13110822303016E-4</v>
      </c>
    </row>
    <row r="173" spans="6:10" x14ac:dyDescent="0.25">
      <c r="F173" s="1">
        <v>172</v>
      </c>
      <c r="G173" s="1">
        <f t="shared" si="19"/>
        <v>0.68200397479829056</v>
      </c>
      <c r="H173" s="2">
        <f t="shared" si="17"/>
        <v>0.11090001268877374</v>
      </c>
      <c r="I173" s="1">
        <f t="shared" si="20"/>
        <v>3.8919671675647638E-3</v>
      </c>
      <c r="J173" s="1">
        <f t="shared" si="18"/>
        <v>4.3161920826722308E-4</v>
      </c>
    </row>
    <row r="174" spans="6:10" x14ac:dyDescent="0.25">
      <c r="F174" s="1">
        <v>173</v>
      </c>
      <c r="G174" s="1">
        <f t="shared" si="19"/>
        <v>0.6859806743597967</v>
      </c>
      <c r="H174" s="2">
        <f t="shared" si="17"/>
        <v>0.11585223558480162</v>
      </c>
      <c r="I174" s="1">
        <f t="shared" si="20"/>
        <v>3.8983378338889358E-3</v>
      </c>
      <c r="J174" s="1">
        <f t="shared" si="18"/>
        <v>4.5163115312084622E-4</v>
      </c>
    </row>
    <row r="175" spans="6:10" x14ac:dyDescent="0.25">
      <c r="F175" s="1">
        <v>174</v>
      </c>
      <c r="G175" s="1">
        <f t="shared" si="19"/>
        <v>0.68995737392130274</v>
      </c>
      <c r="H175" s="2">
        <f t="shared" si="17"/>
        <v>0.12122595837663797</v>
      </c>
      <c r="I175" s="1">
        <f t="shared" si="20"/>
        <v>3.9044619060812297E-3</v>
      </c>
      <c r="J175" s="1">
        <f t="shared" si="18"/>
        <v>4.7332213650977167E-4</v>
      </c>
    </row>
    <row r="176" spans="6:10" x14ac:dyDescent="0.25">
      <c r="F176" s="1">
        <v>175</v>
      </c>
      <c r="G176" s="1">
        <f t="shared" si="19"/>
        <v>0.69393407348280878</v>
      </c>
      <c r="H176" s="2">
        <f t="shared" si="17"/>
        <v>0.12707240583570575</v>
      </c>
      <c r="I176" s="1">
        <f t="shared" si="20"/>
        <v>3.9103389967559644E-3</v>
      </c>
      <c r="J176" s="1">
        <f t="shared" si="18"/>
        <v>4.968961839509604E-4</v>
      </c>
    </row>
    <row r="177" spans="6:10" x14ac:dyDescent="0.25">
      <c r="F177" s="1">
        <v>176</v>
      </c>
      <c r="G177" s="1">
        <f t="shared" si="19"/>
        <v>0.69791077304431481</v>
      </c>
      <c r="H177" s="2">
        <f t="shared" si="17"/>
        <v>0.13345155734337122</v>
      </c>
      <c r="I177" s="1">
        <f t="shared" si="20"/>
        <v>3.9159687341505734E-3</v>
      </c>
      <c r="J177" s="1">
        <f t="shared" si="18"/>
        <v>5.2259212608034408E-4</v>
      </c>
    </row>
    <row r="178" spans="6:10" x14ac:dyDescent="0.25">
      <c r="F178" s="1">
        <v>177</v>
      </c>
      <c r="G178" s="1">
        <f t="shared" si="19"/>
        <v>0.70188747260582096</v>
      </c>
      <c r="H178" s="2">
        <f t="shared" si="17"/>
        <v>0.14043417066415537</v>
      </c>
      <c r="I178" s="1">
        <f t="shared" si="20"/>
        <v>3.9213507621491256E-3</v>
      </c>
      <c r="J178" s="1">
        <f t="shared" si="18"/>
        <v>5.5069164216566598E-4</v>
      </c>
    </row>
    <row r="179" spans="6:10" x14ac:dyDescent="0.25">
      <c r="F179" s="1">
        <v>178</v>
      </c>
      <c r="G179" s="1">
        <f t="shared" si="19"/>
        <v>0.705864172167327</v>
      </c>
      <c r="H179" s="2">
        <f t="shared" si="17"/>
        <v>0.14810441647574102</v>
      </c>
      <c r="I179" s="1">
        <f t="shared" si="20"/>
        <v>3.9264847403048531E-3</v>
      </c>
      <c r="J179" s="1">
        <f t="shared" si="18"/>
        <v>5.8152973126375182E-4</v>
      </c>
    </row>
    <row r="180" spans="6:10" x14ac:dyDescent="0.25">
      <c r="F180" s="1">
        <v>179</v>
      </c>
      <c r="G180" s="1">
        <f t="shared" si="19"/>
        <v>0.70984087172883303</v>
      </c>
      <c r="H180" s="2">
        <f t="shared" si="17"/>
        <v>0.15656335787718967</v>
      </c>
      <c r="I180" s="1">
        <f t="shared" si="20"/>
        <v>3.9313703438616813E-3</v>
      </c>
      <c r="J180" s="1">
        <f t="shared" si="18"/>
        <v>6.155085420937866E-4</v>
      </c>
    </row>
    <row r="181" spans="6:10" x14ac:dyDescent="0.25">
      <c r="F181" s="1">
        <v>180</v>
      </c>
      <c r="G181" s="1">
        <f t="shared" si="19"/>
        <v>0.71381757129033907</v>
      </c>
      <c r="H181" s="2">
        <f t="shared" si="17"/>
        <v>0.1659336210324846</v>
      </c>
      <c r="I181" s="1">
        <f t="shared" si="20"/>
        <v>3.9360072637747772E-3</v>
      </c>
      <c r="J181" s="1">
        <f t="shared" si="18"/>
        <v>6.5311593768831058E-4</v>
      </c>
    </row>
    <row r="182" spans="6:10" x14ac:dyDescent="0.25">
      <c r="F182" s="1">
        <v>181</v>
      </c>
      <c r="G182" s="1">
        <f t="shared" si="19"/>
        <v>0.71779427085184522</v>
      </c>
      <c r="H182" s="2">
        <f t="shared" si="17"/>
        <v>0.17636578080767235</v>
      </c>
      <c r="I182" s="1">
        <f t="shared" si="20"/>
        <v>3.9403952067300968E-3</v>
      </c>
      <c r="J182" s="1">
        <f t="shared" si="18"/>
        <v>6.9495087732576299E-4</v>
      </c>
    </row>
    <row r="183" spans="6:10" x14ac:dyDescent="0.25">
      <c r="F183" s="1">
        <v>182</v>
      </c>
      <c r="G183" s="1">
        <f t="shared" si="19"/>
        <v>0.72177097041335125</v>
      </c>
      <c r="H183" s="2">
        <f t="shared" si="17"/>
        <v>0.18804727580783781</v>
      </c>
      <c r="I183" s="1">
        <f t="shared" si="20"/>
        <v>3.9445338951629326E-3</v>
      </c>
      <c r="J183" s="1">
        <f t="shared" si="18"/>
        <v>7.4175885331706872E-4</v>
      </c>
    </row>
    <row r="184" spans="6:10" x14ac:dyDescent="0.25">
      <c r="F184" s="1">
        <v>183</v>
      </c>
      <c r="G184" s="1">
        <f t="shared" si="19"/>
        <v>0.72574766997485729</v>
      </c>
      <c r="H184" s="2">
        <f t="shared" si="17"/>
        <v>0.20121515856027689</v>
      </c>
      <c r="I184" s="1">
        <f t="shared" si="20"/>
        <v>3.9484230672754868E-3</v>
      </c>
      <c r="J184" s="1">
        <f t="shared" si="18"/>
        <v>7.9448257354489192E-4</v>
      </c>
    </row>
    <row r="185" spans="6:10" x14ac:dyDescent="0.25">
      <c r="F185" s="1">
        <v>184</v>
      </c>
      <c r="G185" s="1">
        <f t="shared" si="19"/>
        <v>0.72972436953636344</v>
      </c>
      <c r="H185" s="2">
        <f t="shared" si="17"/>
        <v>0.21617485046570301</v>
      </c>
      <c r="I185" s="1">
        <f t="shared" si="20"/>
        <v>3.9520624770534125E-3</v>
      </c>
      <c r="J185" s="1">
        <f t="shared" si="18"/>
        <v>8.5433651500813729E-4</v>
      </c>
    </row>
    <row r="186" spans="6:10" x14ac:dyDescent="0.25">
      <c r="F186" s="1">
        <v>185</v>
      </c>
      <c r="G186" s="1">
        <f t="shared" si="19"/>
        <v>0.73370106909786947</v>
      </c>
      <c r="H186" s="2">
        <f t="shared" si="17"/>
        <v>0.2333286607295893</v>
      </c>
      <c r="I186" s="1">
        <f t="shared" si="20"/>
        <v>3.9554518942813907E-3</v>
      </c>
      <c r="J186" s="1">
        <f t="shared" si="18"/>
        <v>9.2292029307299397E-4</v>
      </c>
    </row>
    <row r="187" spans="6:10" x14ac:dyDescent="0.25">
      <c r="F187" s="1">
        <v>186</v>
      </c>
      <c r="G187" s="1">
        <f t="shared" si="19"/>
        <v>0.73767776865937551</v>
      </c>
      <c r="H187" s="2">
        <f t="shared" si="17"/>
        <v>0.25322091574683009</v>
      </c>
      <c r="I187" s="1">
        <f t="shared" si="20"/>
        <v>3.9585911045576846E-3</v>
      </c>
      <c r="J187" s="1">
        <f t="shared" si="18"/>
        <v>1.0023980645633525E-3</v>
      </c>
    </row>
    <row r="188" spans="6:10" x14ac:dyDescent="0.25">
      <c r="F188" s="1">
        <v>187</v>
      </c>
      <c r="G188" s="1">
        <f t="shared" si="19"/>
        <v>0.74165446822088155</v>
      </c>
      <c r="H188" s="2">
        <f t="shared" si="17"/>
        <v>0.27661294576595463</v>
      </c>
      <c r="I188" s="1">
        <f t="shared" si="20"/>
        <v>3.9614799093077059E-3</v>
      </c>
      <c r="J188" s="1">
        <f t="shared" si="18"/>
        <v>1.0957966273062512E-3</v>
      </c>
    </row>
    <row r="189" spans="6:10" x14ac:dyDescent="0.25">
      <c r="F189" s="1">
        <v>188</v>
      </c>
      <c r="G189" s="1">
        <f t="shared" si="19"/>
        <v>0.74563116778238769</v>
      </c>
      <c r="H189" s="2">
        <f t="shared" si="17"/>
        <v>0.30461555970811416</v>
      </c>
      <c r="I189" s="1">
        <f t="shared" si="20"/>
        <v>3.9641181257965737E-3</v>
      </c>
      <c r="J189" s="1">
        <f t="shared" si="18"/>
        <v>1.2075320616386038E-3</v>
      </c>
    </row>
    <row r="190" spans="6:10" x14ac:dyDescent="0.25">
      <c r="F190" s="1">
        <v>189</v>
      </c>
      <c r="G190" s="1">
        <f t="shared" si="19"/>
        <v>0.74960786734389373</v>
      </c>
      <c r="H190" s="2">
        <f t="shared" si="17"/>
        <v>0.33894246730571159</v>
      </c>
      <c r="I190" s="1">
        <f t="shared" si="20"/>
        <v>3.9665055871406741E-3</v>
      </c>
      <c r="J190" s="1">
        <f t="shared" si="18"/>
        <v>1.3444171902873502E-3</v>
      </c>
    </row>
    <row r="191" spans="6:10" x14ac:dyDescent="0.25">
      <c r="F191" s="1">
        <v>190</v>
      </c>
      <c r="G191" s="1">
        <f t="shared" si="19"/>
        <v>0.75358456690539977</v>
      </c>
      <c r="H191" s="2">
        <f t="shared" si="17"/>
        <v>0.38245042324512774</v>
      </c>
      <c r="I191" s="1">
        <f t="shared" si="20"/>
        <v>3.9686421423182168E-3</v>
      </c>
      <c r="J191" s="1">
        <f t="shared" si="18"/>
        <v>1.5178088670380525E-3</v>
      </c>
    </row>
    <row r="192" spans="6:10" x14ac:dyDescent="0.25">
      <c r="F192" s="1">
        <v>191</v>
      </c>
      <c r="G192" s="1">
        <f t="shared" si="19"/>
        <v>0.75756126646690591</v>
      </c>
      <c r="H192" s="2">
        <f t="shared" si="17"/>
        <v>0.44048645344196469</v>
      </c>
      <c r="I192" s="1">
        <f t="shared" si="20"/>
        <v>3.9705276561787907E-3</v>
      </c>
      <c r="J192" s="1">
        <f t="shared" si="18"/>
        <v>1.748963645563432E-3</v>
      </c>
    </row>
    <row r="193" spans="6:10" x14ac:dyDescent="0.25">
      <c r="F193" s="1">
        <v>192</v>
      </c>
      <c r="G193" s="1">
        <f t="shared" si="19"/>
        <v>0.76153796602841195</v>
      </c>
      <c r="H193" s="2">
        <f t="shared" si="17"/>
        <v>0.52523103934647286</v>
      </c>
      <c r="I193" s="1">
        <f t="shared" si="20"/>
        <v>3.972162009451905E-3</v>
      </c>
      <c r="J193" s="1">
        <f t="shared" si="18"/>
        <v>2.0863027806769983E-3</v>
      </c>
    </row>
    <row r="194" spans="6:10" x14ac:dyDescent="0.25">
      <c r="F194" s="1">
        <v>193</v>
      </c>
      <c r="G194" s="1">
        <f t="shared" si="19"/>
        <v>0.76551466558991799</v>
      </c>
      <c r="H194" s="2">
        <f t="shared" ref="H194:H257" si="21">IF(G194&gt;$B$30, 1, 0.5*((((SIN(G194-(ASIN(($B$7/$B$6)*SIN(G194)))))^2)/((SIN(G194+(ASIN(($B$7/$B$6)*SIN(G194)))))^2))+(((TAN(G194-(ASIN(($B$7/$B$6)*SIN(G194)))))^2)/((TAN(G194+(ASIN(($B$7/$B$6)*SIN(G194)))))^2))))</f>
        <v>0.67994917252740494</v>
      </c>
      <c r="I194" s="1">
        <f t="shared" si="20"/>
        <v>3.9735450987545455E-3</v>
      </c>
      <c r="J194" s="1">
        <f t="shared" ref="J194:J257" si="22">(H194*I194)</f>
        <v>2.701808701898479E-3</v>
      </c>
    </row>
    <row r="195" spans="6:10" x14ac:dyDescent="0.25">
      <c r="F195" s="1">
        <v>194</v>
      </c>
      <c r="G195" s="1">
        <f t="shared" ref="G195:G258" si="23">(F195-(1/2))*($B$29)</f>
        <v>0.76949136515142402</v>
      </c>
      <c r="H195" s="2">
        <f t="shared" si="21"/>
        <v>1</v>
      </c>
      <c r="I195" s="1">
        <f t="shared" ref="I195:I258" si="24">2*SIN(G195)*COS(G195)*SIN($B$29)</f>
        <v>3.9746768365977033E-3</v>
      </c>
      <c r="J195" s="1">
        <f t="shared" si="22"/>
        <v>3.9746768365977033E-3</v>
      </c>
    </row>
    <row r="196" spans="6:10" x14ac:dyDescent="0.25">
      <c r="F196" s="1">
        <v>195</v>
      </c>
      <c r="G196" s="1">
        <f t="shared" si="23"/>
        <v>0.77346806471293017</v>
      </c>
      <c r="H196" s="2">
        <f t="shared" si="21"/>
        <v>1</v>
      </c>
      <c r="I196" s="1">
        <f t="shared" si="24"/>
        <v>3.9755571513919175E-3</v>
      </c>
      <c r="J196" s="1">
        <f t="shared" si="22"/>
        <v>3.9755571513919175E-3</v>
      </c>
    </row>
    <row r="197" spans="6:10" x14ac:dyDescent="0.25">
      <c r="F197" s="1">
        <v>196</v>
      </c>
      <c r="G197" s="1">
        <f t="shared" si="23"/>
        <v>0.77744476427443621</v>
      </c>
      <c r="H197" s="2">
        <f t="shared" si="21"/>
        <v>1</v>
      </c>
      <c r="I197" s="1">
        <f t="shared" si="24"/>
        <v>3.9761859874517967E-3</v>
      </c>
      <c r="J197" s="1">
        <f t="shared" si="22"/>
        <v>3.9761859874517967E-3</v>
      </c>
    </row>
    <row r="198" spans="6:10" x14ac:dyDescent="0.25">
      <c r="F198" s="1">
        <v>197</v>
      </c>
      <c r="G198" s="1">
        <f t="shared" si="23"/>
        <v>0.78142146383594224</v>
      </c>
      <c r="H198" s="2">
        <f t="shared" si="21"/>
        <v>1</v>
      </c>
      <c r="I198" s="1">
        <f t="shared" si="24"/>
        <v>3.9765633049995471E-3</v>
      </c>
      <c r="J198" s="1">
        <f t="shared" si="22"/>
        <v>3.9765633049995471E-3</v>
      </c>
    </row>
    <row r="199" spans="6:10" x14ac:dyDescent="0.25">
      <c r="F199" s="1">
        <v>198</v>
      </c>
      <c r="G199" s="1">
        <f t="shared" si="23"/>
        <v>0.78539816339744839</v>
      </c>
      <c r="H199" s="2">
        <f t="shared" si="21"/>
        <v>1</v>
      </c>
      <c r="I199" s="1">
        <f t="shared" si="24"/>
        <v>3.976689080167484E-3</v>
      </c>
      <c r="J199" s="1">
        <f t="shared" si="22"/>
        <v>3.976689080167484E-3</v>
      </c>
    </row>
    <row r="200" spans="6:10" x14ac:dyDescent="0.25">
      <c r="F200" s="1">
        <v>199</v>
      </c>
      <c r="G200" s="1">
        <f t="shared" si="23"/>
        <v>0.78937486295895443</v>
      </c>
      <c r="H200" s="2">
        <f t="shared" si="21"/>
        <v>1</v>
      </c>
      <c r="I200" s="1">
        <f t="shared" si="24"/>
        <v>3.9765633049995463E-3</v>
      </c>
      <c r="J200" s="1">
        <f t="shared" si="22"/>
        <v>3.9765633049995463E-3</v>
      </c>
    </row>
    <row r="201" spans="6:10" x14ac:dyDescent="0.25">
      <c r="F201" s="1">
        <v>200</v>
      </c>
      <c r="G201" s="1">
        <f t="shared" si="23"/>
        <v>0.79335156252046046</v>
      </c>
      <c r="H201" s="2">
        <f t="shared" si="21"/>
        <v>1</v>
      </c>
      <c r="I201" s="1">
        <f t="shared" si="24"/>
        <v>3.9761859874517967E-3</v>
      </c>
      <c r="J201" s="1">
        <f t="shared" si="22"/>
        <v>3.9761859874517967E-3</v>
      </c>
    </row>
    <row r="202" spans="6:10" x14ac:dyDescent="0.25">
      <c r="F202" s="1">
        <v>201</v>
      </c>
      <c r="G202" s="1">
        <f t="shared" si="23"/>
        <v>0.7973282620819665</v>
      </c>
      <c r="H202" s="2">
        <f t="shared" si="21"/>
        <v>1</v>
      </c>
      <c r="I202" s="1">
        <f t="shared" si="24"/>
        <v>3.9755571513919175E-3</v>
      </c>
      <c r="J202" s="1">
        <f t="shared" si="22"/>
        <v>3.9755571513919175E-3</v>
      </c>
    </row>
    <row r="203" spans="6:10" x14ac:dyDescent="0.25">
      <c r="F203" s="1">
        <v>202</v>
      </c>
      <c r="G203" s="1">
        <f t="shared" si="23"/>
        <v>0.80130496164347265</v>
      </c>
      <c r="H203" s="2">
        <f t="shared" si="21"/>
        <v>1</v>
      </c>
      <c r="I203" s="1">
        <f t="shared" si="24"/>
        <v>3.9746768365977033E-3</v>
      </c>
      <c r="J203" s="1">
        <f t="shared" si="22"/>
        <v>3.9746768365977033E-3</v>
      </c>
    </row>
    <row r="204" spans="6:10" x14ac:dyDescent="0.25">
      <c r="F204" s="1">
        <v>203</v>
      </c>
      <c r="G204" s="1">
        <f t="shared" si="23"/>
        <v>0.80528166120497868</v>
      </c>
      <c r="H204" s="2">
        <f t="shared" si="21"/>
        <v>1</v>
      </c>
      <c r="I204" s="1">
        <f t="shared" si="24"/>
        <v>3.9735450987545455E-3</v>
      </c>
      <c r="J204" s="1">
        <f t="shared" si="22"/>
        <v>3.9735450987545455E-3</v>
      </c>
    </row>
    <row r="205" spans="6:10" x14ac:dyDescent="0.25">
      <c r="F205" s="1">
        <v>204</v>
      </c>
      <c r="G205" s="1">
        <f t="shared" si="23"/>
        <v>0.80925836076648472</v>
      </c>
      <c r="H205" s="2">
        <f t="shared" si="21"/>
        <v>1</v>
      </c>
      <c r="I205" s="1">
        <f t="shared" si="24"/>
        <v>3.972162009451905E-3</v>
      </c>
      <c r="J205" s="1">
        <f t="shared" si="22"/>
        <v>3.972162009451905E-3</v>
      </c>
    </row>
    <row r="206" spans="6:10" x14ac:dyDescent="0.25">
      <c r="F206" s="1">
        <v>205</v>
      </c>
      <c r="G206" s="1">
        <f t="shared" si="23"/>
        <v>0.81323506032799087</v>
      </c>
      <c r="H206" s="2">
        <f t="shared" si="21"/>
        <v>1</v>
      </c>
      <c r="I206" s="1">
        <f t="shared" si="24"/>
        <v>3.9705276561787907E-3</v>
      </c>
      <c r="J206" s="1">
        <f t="shared" si="22"/>
        <v>3.9705276561787907E-3</v>
      </c>
    </row>
    <row r="207" spans="6:10" x14ac:dyDescent="0.25">
      <c r="F207" s="1">
        <v>206</v>
      </c>
      <c r="G207" s="1">
        <f t="shared" si="23"/>
        <v>0.8172117598894969</v>
      </c>
      <c r="H207" s="2">
        <f t="shared" si="21"/>
        <v>1</v>
      </c>
      <c r="I207" s="1">
        <f t="shared" si="24"/>
        <v>3.9686421423182168E-3</v>
      </c>
      <c r="J207" s="1">
        <f t="shared" si="22"/>
        <v>3.9686421423182168E-3</v>
      </c>
    </row>
    <row r="208" spans="6:10" x14ac:dyDescent="0.25">
      <c r="F208" s="1">
        <v>207</v>
      </c>
      <c r="G208" s="1">
        <f t="shared" si="23"/>
        <v>0.82118845945100294</v>
      </c>
      <c r="H208" s="2">
        <f t="shared" si="21"/>
        <v>1</v>
      </c>
      <c r="I208" s="1">
        <f t="shared" si="24"/>
        <v>3.9665055871406741E-3</v>
      </c>
      <c r="J208" s="1">
        <f t="shared" si="22"/>
        <v>3.9665055871406741E-3</v>
      </c>
    </row>
    <row r="209" spans="6:10" x14ac:dyDescent="0.25">
      <c r="F209" s="1">
        <v>208</v>
      </c>
      <c r="G209" s="1">
        <f t="shared" si="23"/>
        <v>0.82516515901250898</v>
      </c>
      <c r="H209" s="2">
        <f t="shared" si="21"/>
        <v>1</v>
      </c>
      <c r="I209" s="1">
        <f t="shared" si="24"/>
        <v>3.9641181257965737E-3</v>
      </c>
      <c r="J209" s="1">
        <f t="shared" si="22"/>
        <v>3.9641181257965737E-3</v>
      </c>
    </row>
    <row r="210" spans="6:10" x14ac:dyDescent="0.25">
      <c r="F210" s="1">
        <v>209</v>
      </c>
      <c r="G210" s="1">
        <f t="shared" si="23"/>
        <v>0.82914185857401512</v>
      </c>
      <c r="H210" s="2">
        <f t="shared" si="21"/>
        <v>1</v>
      </c>
      <c r="I210" s="1">
        <f t="shared" si="24"/>
        <v>3.961479909307705E-3</v>
      </c>
      <c r="J210" s="1">
        <f t="shared" si="22"/>
        <v>3.961479909307705E-3</v>
      </c>
    </row>
    <row r="211" spans="6:10" x14ac:dyDescent="0.25">
      <c r="F211" s="1">
        <v>210</v>
      </c>
      <c r="G211" s="1">
        <f t="shared" si="23"/>
        <v>0.83311855813552116</v>
      </c>
      <c r="H211" s="2">
        <f t="shared" si="21"/>
        <v>1</v>
      </c>
      <c r="I211" s="1">
        <f t="shared" si="24"/>
        <v>3.9585911045576846E-3</v>
      </c>
      <c r="J211" s="1">
        <f t="shared" si="22"/>
        <v>3.9585911045576846E-3</v>
      </c>
    </row>
    <row r="212" spans="6:10" x14ac:dyDescent="0.25">
      <c r="F212" s="1">
        <v>211</v>
      </c>
      <c r="G212" s="1">
        <f t="shared" si="23"/>
        <v>0.8370952576970272</v>
      </c>
      <c r="H212" s="2">
        <f t="shared" si="21"/>
        <v>1</v>
      </c>
      <c r="I212" s="1">
        <f t="shared" si="24"/>
        <v>3.9554518942813907E-3</v>
      </c>
      <c r="J212" s="1">
        <f t="shared" si="22"/>
        <v>3.9554518942813907E-3</v>
      </c>
    </row>
    <row r="213" spans="6:10" x14ac:dyDescent="0.25">
      <c r="F213" s="1">
        <v>212</v>
      </c>
      <c r="G213" s="1">
        <f t="shared" si="23"/>
        <v>0.84107195725853323</v>
      </c>
      <c r="H213" s="2">
        <f t="shared" si="21"/>
        <v>1</v>
      </c>
      <c r="I213" s="1">
        <f t="shared" si="24"/>
        <v>3.9520624770534125E-3</v>
      </c>
      <c r="J213" s="1">
        <f t="shared" si="22"/>
        <v>3.9520624770534125E-3</v>
      </c>
    </row>
    <row r="214" spans="6:10" x14ac:dyDescent="0.25">
      <c r="F214" s="1">
        <v>213</v>
      </c>
      <c r="G214" s="1">
        <f t="shared" si="23"/>
        <v>0.84504865682003938</v>
      </c>
      <c r="H214" s="2">
        <f t="shared" si="21"/>
        <v>1</v>
      </c>
      <c r="I214" s="1">
        <f t="shared" si="24"/>
        <v>3.9484230672754859E-3</v>
      </c>
      <c r="J214" s="1">
        <f t="shared" si="22"/>
        <v>3.9484230672754859E-3</v>
      </c>
    </row>
    <row r="215" spans="6:10" x14ac:dyDescent="0.25">
      <c r="F215" s="1">
        <v>214</v>
      </c>
      <c r="G215" s="1">
        <f t="shared" si="23"/>
        <v>0.84902535638154542</v>
      </c>
      <c r="H215" s="2">
        <f t="shared" si="21"/>
        <v>1</v>
      </c>
      <c r="I215" s="1">
        <f t="shared" si="24"/>
        <v>3.9445338951629334E-3</v>
      </c>
      <c r="J215" s="1">
        <f t="shared" si="22"/>
        <v>3.9445338951629334E-3</v>
      </c>
    </row>
    <row r="216" spans="6:10" x14ac:dyDescent="0.25">
      <c r="F216" s="1">
        <v>215</v>
      </c>
      <c r="G216" s="1">
        <f t="shared" si="23"/>
        <v>0.85300205594305145</v>
      </c>
      <c r="H216" s="2">
        <f t="shared" si="21"/>
        <v>1</v>
      </c>
      <c r="I216" s="1">
        <f t="shared" si="24"/>
        <v>3.9403952067300959E-3</v>
      </c>
      <c r="J216" s="1">
        <f t="shared" si="22"/>
        <v>3.9403952067300959E-3</v>
      </c>
    </row>
    <row r="217" spans="6:10" x14ac:dyDescent="0.25">
      <c r="F217" s="1">
        <v>216</v>
      </c>
      <c r="G217" s="1">
        <f t="shared" si="23"/>
        <v>0.8569787555045576</v>
      </c>
      <c r="H217" s="2">
        <f t="shared" si="21"/>
        <v>1</v>
      </c>
      <c r="I217" s="1">
        <f t="shared" si="24"/>
        <v>3.9360072637747772E-3</v>
      </c>
      <c r="J217" s="1">
        <f t="shared" si="22"/>
        <v>3.9360072637747772E-3</v>
      </c>
    </row>
    <row r="218" spans="6:10" x14ac:dyDescent="0.25">
      <c r="F218" s="1">
        <v>217</v>
      </c>
      <c r="G218" s="1">
        <f t="shared" si="23"/>
        <v>0.86095545506606364</v>
      </c>
      <c r="H218" s="2">
        <f t="shared" si="21"/>
        <v>1</v>
      </c>
      <c r="I218" s="1">
        <f t="shared" si="24"/>
        <v>3.9313703438616813E-3</v>
      </c>
      <c r="J218" s="1">
        <f t="shared" si="22"/>
        <v>3.9313703438616813E-3</v>
      </c>
    </row>
    <row r="219" spans="6:10" x14ac:dyDescent="0.25">
      <c r="F219" s="1">
        <v>218</v>
      </c>
      <c r="G219" s="1">
        <f t="shared" si="23"/>
        <v>0.86493215462756967</v>
      </c>
      <c r="H219" s="2">
        <f t="shared" si="21"/>
        <v>1</v>
      </c>
      <c r="I219" s="1">
        <f t="shared" si="24"/>
        <v>3.9264847403048531E-3</v>
      </c>
      <c r="J219" s="1">
        <f t="shared" si="22"/>
        <v>3.9264847403048531E-3</v>
      </c>
    </row>
    <row r="220" spans="6:10" x14ac:dyDescent="0.25">
      <c r="F220" s="1">
        <v>219</v>
      </c>
      <c r="G220" s="1">
        <f t="shared" si="23"/>
        <v>0.86890885418907571</v>
      </c>
      <c r="H220" s="2">
        <f t="shared" si="21"/>
        <v>1</v>
      </c>
      <c r="I220" s="1">
        <f t="shared" si="24"/>
        <v>3.9213507621491256E-3</v>
      </c>
      <c r="J220" s="1">
        <f t="shared" si="22"/>
        <v>3.9213507621491256E-3</v>
      </c>
    </row>
    <row r="221" spans="6:10" x14ac:dyDescent="0.25">
      <c r="F221" s="1">
        <v>220</v>
      </c>
      <c r="G221" s="1">
        <f t="shared" si="23"/>
        <v>0.87288555375058186</v>
      </c>
      <c r="H221" s="2">
        <f t="shared" si="21"/>
        <v>1</v>
      </c>
      <c r="I221" s="1">
        <f t="shared" si="24"/>
        <v>3.9159687341505725E-3</v>
      </c>
      <c r="J221" s="1">
        <f t="shared" si="22"/>
        <v>3.9159687341505725E-3</v>
      </c>
    </row>
    <row r="222" spans="6:10" x14ac:dyDescent="0.25">
      <c r="F222" s="1">
        <v>221</v>
      </c>
      <c r="G222" s="1">
        <f t="shared" si="23"/>
        <v>0.87686225331208789</v>
      </c>
      <c r="H222" s="2">
        <f t="shared" si="21"/>
        <v>1</v>
      </c>
      <c r="I222" s="1">
        <f t="shared" si="24"/>
        <v>3.9103389967559644E-3</v>
      </c>
      <c r="J222" s="1">
        <f t="shared" si="22"/>
        <v>3.9103389967559644E-3</v>
      </c>
    </row>
    <row r="223" spans="6:10" x14ac:dyDescent="0.25">
      <c r="F223" s="1">
        <v>222</v>
      </c>
      <c r="G223" s="1">
        <f t="shared" si="23"/>
        <v>0.88083895287359393</v>
      </c>
      <c r="H223" s="2">
        <f t="shared" si="21"/>
        <v>1</v>
      </c>
      <c r="I223" s="1">
        <f t="shared" si="24"/>
        <v>3.9044619060812297E-3</v>
      </c>
      <c r="J223" s="1">
        <f t="shared" si="22"/>
        <v>3.9044619060812297E-3</v>
      </c>
    </row>
    <row r="224" spans="6:10" x14ac:dyDescent="0.25">
      <c r="F224" s="1">
        <v>223</v>
      </c>
      <c r="G224" s="1">
        <f t="shared" si="23"/>
        <v>0.88481565243510008</v>
      </c>
      <c r="H224" s="2">
        <f t="shared" si="21"/>
        <v>1</v>
      </c>
      <c r="I224" s="1">
        <f t="shared" si="24"/>
        <v>3.8983378338889353E-3</v>
      </c>
      <c r="J224" s="1">
        <f t="shared" si="22"/>
        <v>3.8983378338889353E-3</v>
      </c>
    </row>
    <row r="225" spans="6:10" x14ac:dyDescent="0.25">
      <c r="F225" s="1">
        <v>224</v>
      </c>
      <c r="G225" s="1">
        <f t="shared" si="23"/>
        <v>0.88879235199660611</v>
      </c>
      <c r="H225" s="2">
        <f t="shared" si="21"/>
        <v>1</v>
      </c>
      <c r="I225" s="1">
        <f t="shared" si="24"/>
        <v>3.8919671675647638E-3</v>
      </c>
      <c r="J225" s="1">
        <f t="shared" si="22"/>
        <v>3.8919671675647638E-3</v>
      </c>
    </row>
    <row r="226" spans="6:10" x14ac:dyDescent="0.25">
      <c r="F226" s="1">
        <v>225</v>
      </c>
      <c r="G226" s="1">
        <f t="shared" si="23"/>
        <v>0.89276905155811215</v>
      </c>
      <c r="H226" s="2">
        <f t="shared" si="21"/>
        <v>1</v>
      </c>
      <c r="I226" s="1">
        <f t="shared" si="24"/>
        <v>3.8853503100930126E-3</v>
      </c>
      <c r="J226" s="1">
        <f t="shared" si="22"/>
        <v>3.8853503100930126E-3</v>
      </c>
    </row>
    <row r="227" spans="6:10" x14ac:dyDescent="0.25">
      <c r="F227" s="1">
        <v>226</v>
      </c>
      <c r="G227" s="1">
        <f t="shared" si="23"/>
        <v>0.89674575111961818</v>
      </c>
      <c r="H227" s="2">
        <f t="shared" si="21"/>
        <v>1</v>
      </c>
      <c r="I227" s="1">
        <f t="shared" si="24"/>
        <v>3.8784876800311003E-3</v>
      </c>
      <c r="J227" s="1">
        <f t="shared" si="22"/>
        <v>3.8784876800311003E-3</v>
      </c>
    </row>
    <row r="228" spans="6:10" x14ac:dyDescent="0.25">
      <c r="F228" s="1">
        <v>227</v>
      </c>
      <c r="G228" s="1">
        <f t="shared" si="23"/>
        <v>0.90072245068112433</v>
      </c>
      <c r="H228" s="2">
        <f t="shared" si="21"/>
        <v>1</v>
      </c>
      <c r="I228" s="1">
        <f t="shared" si="24"/>
        <v>3.8713797114830937E-3</v>
      </c>
      <c r="J228" s="1">
        <f t="shared" si="22"/>
        <v>3.8713797114830937E-3</v>
      </c>
    </row>
    <row r="229" spans="6:10" x14ac:dyDescent="0.25">
      <c r="F229" s="1">
        <v>228</v>
      </c>
      <c r="G229" s="1">
        <f t="shared" si="23"/>
        <v>0.90469915024263037</v>
      </c>
      <c r="H229" s="2">
        <f t="shared" si="21"/>
        <v>1</v>
      </c>
      <c r="I229" s="1">
        <f t="shared" si="24"/>
        <v>3.8640268540722435E-3</v>
      </c>
      <c r="J229" s="1">
        <f t="shared" si="22"/>
        <v>3.8640268540722435E-3</v>
      </c>
    </row>
    <row r="230" spans="6:10" x14ac:dyDescent="0.25">
      <c r="F230" s="1">
        <v>229</v>
      </c>
      <c r="G230" s="1">
        <f t="shared" si="23"/>
        <v>0.9086758498041364</v>
      </c>
      <c r="H230" s="2">
        <f t="shared" si="21"/>
        <v>1</v>
      </c>
      <c r="I230" s="1">
        <f t="shared" si="24"/>
        <v>3.8564295729125479E-3</v>
      </c>
      <c r="J230" s="1">
        <f t="shared" si="22"/>
        <v>3.8564295729125479E-3</v>
      </c>
    </row>
    <row r="231" spans="6:10" x14ac:dyDescent="0.25">
      <c r="F231" s="1">
        <v>230</v>
      </c>
      <c r="G231" s="1">
        <f t="shared" si="23"/>
        <v>0.91265254936564255</v>
      </c>
      <c r="H231" s="2">
        <f t="shared" si="21"/>
        <v>1</v>
      </c>
      <c r="I231" s="1">
        <f t="shared" si="24"/>
        <v>3.8485883485793251E-3</v>
      </c>
      <c r="J231" s="1">
        <f t="shared" si="22"/>
        <v>3.8485883485793251E-3</v>
      </c>
    </row>
    <row r="232" spans="6:10" x14ac:dyDescent="0.25">
      <c r="F232" s="1">
        <v>231</v>
      </c>
      <c r="G232" s="1">
        <f t="shared" si="23"/>
        <v>0.91662924892714859</v>
      </c>
      <c r="H232" s="2">
        <f t="shared" si="21"/>
        <v>1</v>
      </c>
      <c r="I232" s="1">
        <f t="shared" si="24"/>
        <v>3.8405036770788204E-3</v>
      </c>
      <c r="J232" s="1">
        <f t="shared" si="22"/>
        <v>3.8405036770788204E-3</v>
      </c>
    </row>
    <row r="233" spans="6:10" x14ac:dyDescent="0.25">
      <c r="F233" s="1">
        <v>232</v>
      </c>
      <c r="G233" s="1">
        <f t="shared" si="23"/>
        <v>0.92060594848865462</v>
      </c>
      <c r="H233" s="2">
        <f t="shared" si="21"/>
        <v>1</v>
      </c>
      <c r="I233" s="1">
        <f t="shared" si="24"/>
        <v>3.8321760698168264E-3</v>
      </c>
      <c r="J233" s="1">
        <f t="shared" si="22"/>
        <v>3.8321760698168264E-3</v>
      </c>
    </row>
    <row r="234" spans="6:10" x14ac:dyDescent="0.25">
      <c r="F234" s="1">
        <v>233</v>
      </c>
      <c r="G234" s="1">
        <f t="shared" si="23"/>
        <v>0.92458264805016066</v>
      </c>
      <c r="H234" s="2">
        <f t="shared" si="21"/>
        <v>1</v>
      </c>
      <c r="I234" s="1">
        <f t="shared" si="24"/>
        <v>3.8236060535663343E-3</v>
      </c>
      <c r="J234" s="1">
        <f t="shared" si="22"/>
        <v>3.8236060535663343E-3</v>
      </c>
    </row>
    <row r="235" spans="6:10" x14ac:dyDescent="0.25">
      <c r="F235" s="1">
        <v>234</v>
      </c>
      <c r="G235" s="1">
        <f t="shared" si="23"/>
        <v>0.92855934761166681</v>
      </c>
      <c r="H235" s="2">
        <f t="shared" si="21"/>
        <v>1</v>
      </c>
      <c r="I235" s="1">
        <f t="shared" si="24"/>
        <v>3.8147941704342134E-3</v>
      </c>
      <c r="J235" s="1">
        <f t="shared" si="22"/>
        <v>3.8147941704342134E-3</v>
      </c>
    </row>
    <row r="236" spans="6:10" x14ac:dyDescent="0.25">
      <c r="F236" s="1">
        <v>235</v>
      </c>
      <c r="G236" s="1">
        <f t="shared" si="23"/>
        <v>0.93253604717317284</v>
      </c>
      <c r="H236" s="2">
        <f t="shared" si="21"/>
        <v>1</v>
      </c>
      <c r="I236" s="1">
        <f t="shared" si="24"/>
        <v>3.8057409778269181E-3</v>
      </c>
      <c r="J236" s="1">
        <f t="shared" si="22"/>
        <v>3.8057409778269181E-3</v>
      </c>
    </row>
    <row r="237" spans="6:10" x14ac:dyDescent="0.25">
      <c r="F237" s="1">
        <v>236</v>
      </c>
      <c r="G237" s="1">
        <f t="shared" si="23"/>
        <v>0.93651274673467888</v>
      </c>
      <c r="H237" s="2">
        <f t="shared" si="21"/>
        <v>1</v>
      </c>
      <c r="I237" s="1">
        <f t="shared" si="24"/>
        <v>3.7964470484152294E-3</v>
      </c>
      <c r="J237" s="1">
        <f t="shared" si="22"/>
        <v>3.7964470484152294E-3</v>
      </c>
    </row>
    <row r="238" spans="6:10" x14ac:dyDescent="0.25">
      <c r="F238" s="1">
        <v>237</v>
      </c>
      <c r="G238" s="1">
        <f t="shared" si="23"/>
        <v>0.94048944629618503</v>
      </c>
      <c r="H238" s="2">
        <f t="shared" si="21"/>
        <v>1</v>
      </c>
      <c r="I238" s="1">
        <f t="shared" si="24"/>
        <v>3.78691297009803E-3</v>
      </c>
      <c r="J238" s="1">
        <f t="shared" si="22"/>
        <v>3.78691297009803E-3</v>
      </c>
    </row>
    <row r="239" spans="6:10" x14ac:dyDescent="0.25">
      <c r="F239" s="1">
        <v>238</v>
      </c>
      <c r="G239" s="1">
        <f t="shared" si="23"/>
        <v>0.94446614585769106</v>
      </c>
      <c r="H239" s="2">
        <f t="shared" si="21"/>
        <v>1</v>
      </c>
      <c r="I239" s="1">
        <f t="shared" si="24"/>
        <v>3.7771393459651147E-3</v>
      </c>
      <c r="J239" s="1">
        <f t="shared" si="22"/>
        <v>3.7771393459651147E-3</v>
      </c>
    </row>
    <row r="240" spans="6:10" x14ac:dyDescent="0.25">
      <c r="F240" s="1">
        <v>239</v>
      </c>
      <c r="G240" s="1">
        <f t="shared" si="23"/>
        <v>0.9484428454191971</v>
      </c>
      <c r="H240" s="2">
        <f t="shared" si="21"/>
        <v>1</v>
      </c>
      <c r="I240" s="1">
        <f t="shared" si="24"/>
        <v>3.7671267942590422E-3</v>
      </c>
      <c r="J240" s="1">
        <f t="shared" si="22"/>
        <v>3.7671267942590422E-3</v>
      </c>
    </row>
    <row r="241" spans="6:10" x14ac:dyDescent="0.25">
      <c r="F241" s="1">
        <v>240</v>
      </c>
      <c r="G241" s="1">
        <f t="shared" si="23"/>
        <v>0.95241954498070314</v>
      </c>
      <c r="H241" s="2">
        <f t="shared" si="21"/>
        <v>1</v>
      </c>
      <c r="I241" s="1">
        <f t="shared" si="24"/>
        <v>3.7568759483360289E-3</v>
      </c>
      <c r="J241" s="1">
        <f t="shared" si="22"/>
        <v>3.7568759483360289E-3</v>
      </c>
    </row>
    <row r="242" spans="6:10" x14ac:dyDescent="0.25">
      <c r="F242" s="1">
        <v>241</v>
      </c>
      <c r="G242" s="1">
        <f t="shared" si="23"/>
        <v>0.95639624454220928</v>
      </c>
      <c r="H242" s="2">
        <f t="shared" si="21"/>
        <v>1</v>
      </c>
      <c r="I242" s="1">
        <f t="shared" si="24"/>
        <v>3.7463874566258802E-3</v>
      </c>
      <c r="J242" s="1">
        <f t="shared" si="22"/>
        <v>3.7463874566258802E-3</v>
      </c>
    </row>
    <row r="243" spans="6:10" x14ac:dyDescent="0.25">
      <c r="F243" s="1">
        <v>242</v>
      </c>
      <c r="G243" s="1">
        <f t="shared" si="23"/>
        <v>0.96037294410371532</v>
      </c>
      <c r="H243" s="2">
        <f t="shared" si="21"/>
        <v>1</v>
      </c>
      <c r="I243" s="1">
        <f t="shared" si="24"/>
        <v>3.7356619825909807E-3</v>
      </c>
      <c r="J243" s="1">
        <f t="shared" si="22"/>
        <v>3.7356619825909807E-3</v>
      </c>
    </row>
    <row r="244" spans="6:10" x14ac:dyDescent="0.25">
      <c r="F244" s="1">
        <v>243</v>
      </c>
      <c r="G244" s="1">
        <f t="shared" si="23"/>
        <v>0.96434964366522136</v>
      </c>
      <c r="H244" s="2">
        <f t="shared" si="21"/>
        <v>1</v>
      </c>
      <c r="I244" s="1">
        <f t="shared" si="24"/>
        <v>3.7247002046843199E-3</v>
      </c>
      <c r="J244" s="1">
        <f t="shared" si="22"/>
        <v>3.7247002046843199E-3</v>
      </c>
    </row>
    <row r="245" spans="6:10" x14ac:dyDescent="0.25">
      <c r="F245" s="1">
        <v>244</v>
      </c>
      <c r="G245" s="1">
        <f t="shared" si="23"/>
        <v>0.96832634322672739</v>
      </c>
      <c r="H245" s="2">
        <f t="shared" si="21"/>
        <v>1</v>
      </c>
      <c r="I245" s="1">
        <f t="shared" si="24"/>
        <v>3.7135028163065784E-3</v>
      </c>
      <c r="J245" s="1">
        <f t="shared" si="22"/>
        <v>3.7135028163065784E-3</v>
      </c>
    </row>
    <row r="246" spans="6:10" x14ac:dyDescent="0.25">
      <c r="F246" s="1">
        <v>245</v>
      </c>
      <c r="G246" s="1">
        <f t="shared" si="23"/>
        <v>0.97230304278823354</v>
      </c>
      <c r="H246" s="2">
        <f t="shared" si="21"/>
        <v>1</v>
      </c>
      <c r="I246" s="1">
        <f t="shared" si="24"/>
        <v>3.7020705257622645E-3</v>
      </c>
      <c r="J246" s="1">
        <f t="shared" si="22"/>
        <v>3.7020705257622645E-3</v>
      </c>
    </row>
    <row r="247" spans="6:10" x14ac:dyDescent="0.25">
      <c r="F247" s="1">
        <v>246</v>
      </c>
      <c r="G247" s="1">
        <f t="shared" si="23"/>
        <v>0.97627974234973958</v>
      </c>
      <c r="H247" s="2">
        <f t="shared" si="21"/>
        <v>1</v>
      </c>
      <c r="I247" s="1">
        <f t="shared" si="24"/>
        <v>3.6904040562149116E-3</v>
      </c>
      <c r="J247" s="1">
        <f t="shared" si="22"/>
        <v>3.6904040562149116E-3</v>
      </c>
    </row>
    <row r="248" spans="6:10" x14ac:dyDescent="0.25">
      <c r="F248" s="1">
        <v>247</v>
      </c>
      <c r="G248" s="1">
        <f t="shared" si="23"/>
        <v>0.98025644191124561</v>
      </c>
      <c r="H248" s="2">
        <f t="shared" si="21"/>
        <v>1</v>
      </c>
      <c r="I248" s="1">
        <f t="shared" si="24"/>
        <v>3.6785041456413336E-3</v>
      </c>
      <c r="J248" s="1">
        <f t="shared" si="22"/>
        <v>3.6785041456413336E-3</v>
      </c>
    </row>
    <row r="249" spans="6:10" x14ac:dyDescent="0.25">
      <c r="F249" s="1">
        <v>248</v>
      </c>
      <c r="G249" s="1">
        <f t="shared" si="23"/>
        <v>0.98423314147275176</v>
      </c>
      <c r="H249" s="2">
        <f t="shared" si="21"/>
        <v>1</v>
      </c>
      <c r="I249" s="1">
        <f t="shared" si="24"/>
        <v>3.6663715467849401E-3</v>
      </c>
      <c r="J249" s="1">
        <f t="shared" si="22"/>
        <v>3.6663715467849401E-3</v>
      </c>
    </row>
    <row r="250" spans="6:10" x14ac:dyDescent="0.25">
      <c r="F250" s="1">
        <v>249</v>
      </c>
      <c r="G250" s="1">
        <f t="shared" si="23"/>
        <v>0.9882098410342578</v>
      </c>
      <c r="H250" s="2">
        <f t="shared" si="21"/>
        <v>1</v>
      </c>
      <c r="I250" s="1">
        <f t="shared" si="24"/>
        <v>3.6540070271081251E-3</v>
      </c>
      <c r="J250" s="1">
        <f t="shared" si="22"/>
        <v>3.6540070271081251E-3</v>
      </c>
    </row>
    <row r="251" spans="6:10" x14ac:dyDescent="0.25">
      <c r="F251" s="1">
        <v>250</v>
      </c>
      <c r="G251" s="1">
        <f t="shared" si="23"/>
        <v>0.99218654059576383</v>
      </c>
      <c r="H251" s="2">
        <f t="shared" si="21"/>
        <v>1</v>
      </c>
      <c r="I251" s="1">
        <f t="shared" si="24"/>
        <v>3.6414113687437163E-3</v>
      </c>
      <c r="J251" s="1">
        <f t="shared" si="22"/>
        <v>3.6414113687437163E-3</v>
      </c>
    </row>
    <row r="252" spans="6:10" x14ac:dyDescent="0.25">
      <c r="F252" s="1">
        <v>251</v>
      </c>
      <c r="G252" s="1">
        <f t="shared" si="23"/>
        <v>0.99616324015726987</v>
      </c>
      <c r="H252" s="2">
        <f t="shared" si="21"/>
        <v>1</v>
      </c>
      <c r="I252" s="1">
        <f t="shared" si="24"/>
        <v>3.628585368445503E-3</v>
      </c>
      <c r="J252" s="1">
        <f t="shared" si="22"/>
        <v>3.628585368445503E-3</v>
      </c>
    </row>
    <row r="253" spans="6:10" x14ac:dyDescent="0.25">
      <c r="F253" s="1">
        <v>252</v>
      </c>
      <c r="G253" s="1">
        <f t="shared" si="23"/>
        <v>1.000139939718776</v>
      </c>
      <c r="H253" s="2">
        <f t="shared" si="21"/>
        <v>1</v>
      </c>
      <c r="I253" s="1">
        <f t="shared" si="24"/>
        <v>3.6155298375378348E-3</v>
      </c>
      <c r="J253" s="1">
        <f t="shared" si="22"/>
        <v>3.6155298375378348E-3</v>
      </c>
    </row>
    <row r="254" spans="6:10" x14ac:dyDescent="0.25">
      <c r="F254" s="1">
        <v>253</v>
      </c>
      <c r="G254" s="1">
        <f t="shared" si="23"/>
        <v>1.0041166392802821</v>
      </c>
      <c r="H254" s="2">
        <f t="shared" si="21"/>
        <v>1</v>
      </c>
      <c r="I254" s="1">
        <f t="shared" si="24"/>
        <v>3.602245601864301E-3</v>
      </c>
      <c r="J254" s="1">
        <f t="shared" si="22"/>
        <v>3.602245601864301E-3</v>
      </c>
    </row>
    <row r="255" spans="6:10" x14ac:dyDescent="0.25">
      <c r="F255" s="1">
        <v>254</v>
      </c>
      <c r="G255" s="1">
        <f t="shared" si="23"/>
        <v>1.0080933388417881</v>
      </c>
      <c r="H255" s="2">
        <f t="shared" si="21"/>
        <v>1</v>
      </c>
      <c r="I255" s="1">
        <f t="shared" si="24"/>
        <v>3.5887335017354919E-3</v>
      </c>
      <c r="J255" s="1">
        <f t="shared" si="22"/>
        <v>3.5887335017354919E-3</v>
      </c>
    </row>
    <row r="256" spans="6:10" x14ac:dyDescent="0.25">
      <c r="F256" s="1">
        <v>255</v>
      </c>
      <c r="G256" s="1">
        <f t="shared" si="23"/>
        <v>1.0120700384032941</v>
      </c>
      <c r="H256" s="2">
        <f t="shared" si="21"/>
        <v>1</v>
      </c>
      <c r="I256" s="1">
        <f t="shared" si="24"/>
        <v>3.5749943918758423E-3</v>
      </c>
      <c r="J256" s="1">
        <f t="shared" si="22"/>
        <v>3.5749943918758423E-3</v>
      </c>
    </row>
    <row r="257" spans="6:10" x14ac:dyDescent="0.25">
      <c r="F257" s="1">
        <v>256</v>
      </c>
      <c r="G257" s="1">
        <f t="shared" si="23"/>
        <v>1.0160467379648002</v>
      </c>
      <c r="H257" s="2">
        <f t="shared" si="21"/>
        <v>1</v>
      </c>
      <c r="I257" s="1">
        <f t="shared" si="24"/>
        <v>3.5610291413695643E-3</v>
      </c>
      <c r="J257" s="1">
        <f t="shared" si="22"/>
        <v>3.5610291413695643E-3</v>
      </c>
    </row>
    <row r="258" spans="6:10" x14ac:dyDescent="0.25">
      <c r="F258" s="1">
        <v>257</v>
      </c>
      <c r="G258" s="1">
        <f t="shared" si="23"/>
        <v>1.0200234375263064</v>
      </c>
      <c r="H258" s="2">
        <f t="shared" ref="H258:H321" si="25">IF(G258&gt;$B$30, 1, 0.5*((((SIN(G258-(ASIN(($B$7/$B$6)*SIN(G258)))))^2)/((SIN(G258+(ASIN(($B$7/$B$6)*SIN(G258)))))^2))+(((TAN(G258-(ASIN(($B$7/$B$6)*SIN(G258)))))^2)/((TAN(G258+(ASIN(($B$7/$B$6)*SIN(G258)))))^2))))</f>
        <v>1</v>
      </c>
      <c r="I258" s="1">
        <f t="shared" si="24"/>
        <v>3.5468386336056749E-3</v>
      </c>
      <c r="J258" s="1">
        <f t="shared" ref="J258:J321" si="26">(H258*I258)</f>
        <v>3.5468386336056749E-3</v>
      </c>
    </row>
    <row r="259" spans="6:10" x14ac:dyDescent="0.25">
      <c r="F259" s="1">
        <v>258</v>
      </c>
      <c r="G259" s="1">
        <f t="shared" ref="G259:G322" si="27">(F259-(1/2))*($B$29)</f>
        <v>1.0240001370878125</v>
      </c>
      <c r="H259" s="2">
        <f t="shared" si="25"/>
        <v>1</v>
      </c>
      <c r="I259" s="1">
        <f t="shared" ref="I259:I322" si="28">2*SIN(G259)*COS(G259)*SIN($B$29)</f>
        <v>3.5324237662221146E-3</v>
      </c>
      <c r="J259" s="1">
        <f t="shared" si="26"/>
        <v>3.5324237662221146E-3</v>
      </c>
    </row>
    <row r="260" spans="6:10" x14ac:dyDescent="0.25">
      <c r="F260" s="1">
        <v>259</v>
      </c>
      <c r="G260" s="1">
        <f t="shared" si="27"/>
        <v>1.0279768366493185</v>
      </c>
      <c r="H260" s="2">
        <f t="shared" si="25"/>
        <v>1</v>
      </c>
      <c r="I260" s="1">
        <f t="shared" si="28"/>
        <v>3.5177854510489654E-3</v>
      </c>
      <c r="J260" s="1">
        <f t="shared" si="26"/>
        <v>3.5177854510489654E-3</v>
      </c>
    </row>
    <row r="261" spans="6:10" x14ac:dyDescent="0.25">
      <c r="F261" s="1">
        <v>260</v>
      </c>
      <c r="G261" s="1">
        <f t="shared" si="27"/>
        <v>1.0319535362108245</v>
      </c>
      <c r="H261" s="2">
        <f t="shared" si="25"/>
        <v>1</v>
      </c>
      <c r="I261" s="1">
        <f t="shared" si="28"/>
        <v>3.502924614050773E-3</v>
      </c>
      <c r="J261" s="1">
        <f t="shared" si="26"/>
        <v>3.502924614050773E-3</v>
      </c>
    </row>
    <row r="262" spans="6:10" x14ac:dyDescent="0.25">
      <c r="F262" s="1">
        <v>261</v>
      </c>
      <c r="G262" s="1">
        <f t="shared" si="27"/>
        <v>1.0359302357723306</v>
      </c>
      <c r="H262" s="2">
        <f t="shared" si="25"/>
        <v>1</v>
      </c>
      <c r="I262" s="1">
        <f t="shared" si="28"/>
        <v>3.4878421952679746E-3</v>
      </c>
      <c r="J262" s="1">
        <f t="shared" si="26"/>
        <v>3.4878421952679746E-3</v>
      </c>
    </row>
    <row r="263" spans="6:10" x14ac:dyDescent="0.25">
      <c r="F263" s="1">
        <v>262</v>
      </c>
      <c r="G263" s="1">
        <f t="shared" si="27"/>
        <v>1.0399069353338366</v>
      </c>
      <c r="H263" s="2">
        <f t="shared" si="25"/>
        <v>1</v>
      </c>
      <c r="I263" s="1">
        <f t="shared" si="28"/>
        <v>3.4725391487574323E-3</v>
      </c>
      <c r="J263" s="1">
        <f t="shared" si="26"/>
        <v>3.4725391487574323E-3</v>
      </c>
    </row>
    <row r="264" spans="6:10" x14ac:dyDescent="0.25">
      <c r="F264" s="1">
        <v>263</v>
      </c>
      <c r="G264" s="1">
        <f t="shared" si="27"/>
        <v>1.0438836348953426</v>
      </c>
      <c r="H264" s="2">
        <f t="shared" si="25"/>
        <v>1</v>
      </c>
      <c r="I264" s="1">
        <f t="shared" si="28"/>
        <v>3.4570164425320881E-3</v>
      </c>
      <c r="J264" s="1">
        <f t="shared" si="26"/>
        <v>3.4570164425320881E-3</v>
      </c>
    </row>
    <row r="265" spans="6:10" x14ac:dyDescent="0.25">
      <c r="F265" s="1">
        <v>264</v>
      </c>
      <c r="G265" s="1">
        <f t="shared" si="27"/>
        <v>1.0478603344568489</v>
      </c>
      <c r="H265" s="2">
        <f t="shared" si="25"/>
        <v>1</v>
      </c>
      <c r="I265" s="1">
        <f t="shared" si="28"/>
        <v>3.4412750584997252E-3</v>
      </c>
      <c r="J265" s="1">
        <f t="shared" si="26"/>
        <v>3.4412750584997252E-3</v>
      </c>
    </row>
    <row r="266" spans="6:10" x14ac:dyDescent="0.25">
      <c r="F266" s="1">
        <v>265</v>
      </c>
      <c r="G266" s="1">
        <f t="shared" si="27"/>
        <v>1.0518370340183549</v>
      </c>
      <c r="H266" s="2">
        <f t="shared" si="25"/>
        <v>1</v>
      </c>
      <c r="I266" s="1">
        <f t="shared" si="28"/>
        <v>3.4253159924008615E-3</v>
      </c>
      <c r="J266" s="1">
        <f t="shared" si="26"/>
        <v>3.4253159924008615E-3</v>
      </c>
    </row>
    <row r="267" spans="6:10" x14ac:dyDescent="0.25">
      <c r="F267" s="1">
        <v>266</v>
      </c>
      <c r="G267" s="1">
        <f t="shared" si="27"/>
        <v>1.055813733579861</v>
      </c>
      <c r="H267" s="2">
        <f t="shared" si="25"/>
        <v>1</v>
      </c>
      <c r="I267" s="1">
        <f t="shared" si="28"/>
        <v>3.4091402537457594E-3</v>
      </c>
      <c r="J267" s="1">
        <f t="shared" si="26"/>
        <v>3.4091402537457594E-3</v>
      </c>
    </row>
    <row r="268" spans="6:10" x14ac:dyDescent="0.25">
      <c r="F268" s="1">
        <v>267</v>
      </c>
      <c r="G268" s="1">
        <f t="shared" si="27"/>
        <v>1.059790433141367</v>
      </c>
      <c r="H268" s="2">
        <f t="shared" si="25"/>
        <v>1</v>
      </c>
      <c r="I268" s="1">
        <f t="shared" si="28"/>
        <v>3.392748865750569E-3</v>
      </c>
      <c r="J268" s="1">
        <f t="shared" si="26"/>
        <v>3.392748865750569E-3</v>
      </c>
    </row>
    <row r="269" spans="6:10" x14ac:dyDescent="0.25">
      <c r="F269" s="1">
        <v>268</v>
      </c>
      <c r="G269" s="1">
        <f t="shared" si="27"/>
        <v>1.063767132702873</v>
      </c>
      <c r="H269" s="2">
        <f t="shared" si="25"/>
        <v>1</v>
      </c>
      <c r="I269" s="1">
        <f t="shared" si="28"/>
        <v>3.3761428652726039E-3</v>
      </c>
      <c r="J269" s="1">
        <f t="shared" si="26"/>
        <v>3.3761428652726039E-3</v>
      </c>
    </row>
    <row r="270" spans="6:10" x14ac:dyDescent="0.25">
      <c r="F270" s="1">
        <v>269</v>
      </c>
      <c r="G270" s="1">
        <f t="shared" si="27"/>
        <v>1.0677438322643791</v>
      </c>
      <c r="H270" s="2">
        <f t="shared" si="25"/>
        <v>1</v>
      </c>
      <c r="I270" s="1">
        <f t="shared" si="28"/>
        <v>3.359323302744752E-3</v>
      </c>
      <c r="J270" s="1">
        <f t="shared" si="26"/>
        <v>3.359323302744752E-3</v>
      </c>
    </row>
    <row r="271" spans="6:10" x14ac:dyDescent="0.25">
      <c r="F271" s="1">
        <v>270</v>
      </c>
      <c r="G271" s="1">
        <f t="shared" si="27"/>
        <v>1.0717205318258851</v>
      </c>
      <c r="H271" s="2">
        <f t="shared" si="25"/>
        <v>1</v>
      </c>
      <c r="I271" s="1">
        <f t="shared" si="28"/>
        <v>3.3422912421090323E-3</v>
      </c>
      <c r="J271" s="1">
        <f t="shared" si="26"/>
        <v>3.3422912421090323E-3</v>
      </c>
    </row>
    <row r="272" spans="6:10" x14ac:dyDescent="0.25">
      <c r="F272" s="1">
        <v>271</v>
      </c>
      <c r="G272" s="1">
        <f t="shared" si="27"/>
        <v>1.0756972313873914</v>
      </c>
      <c r="H272" s="2">
        <f t="shared" si="25"/>
        <v>1</v>
      </c>
      <c r="I272" s="1">
        <f t="shared" si="28"/>
        <v>3.3250477607492885E-3</v>
      </c>
      <c r="J272" s="1">
        <f t="shared" si="26"/>
        <v>3.3250477607492885E-3</v>
      </c>
    </row>
    <row r="273" spans="6:10" x14ac:dyDescent="0.25">
      <c r="F273" s="1">
        <v>272</v>
      </c>
      <c r="G273" s="1">
        <f t="shared" si="27"/>
        <v>1.0796739309488974</v>
      </c>
      <c r="H273" s="2">
        <f t="shared" si="25"/>
        <v>1</v>
      </c>
      <c r="I273" s="1">
        <f t="shared" si="28"/>
        <v>3.3075939494230438E-3</v>
      </c>
      <c r="J273" s="1">
        <f t="shared" si="26"/>
        <v>3.3075939494230438E-3</v>
      </c>
    </row>
    <row r="274" spans="6:10" x14ac:dyDescent="0.25">
      <c r="F274" s="1">
        <v>273</v>
      </c>
      <c r="G274" s="1">
        <f t="shared" si="27"/>
        <v>1.0836506305104034</v>
      </c>
      <c r="H274" s="2">
        <f t="shared" si="25"/>
        <v>1</v>
      </c>
      <c r="I274" s="1">
        <f t="shared" si="28"/>
        <v>3.2899309121925003E-3</v>
      </c>
      <c r="J274" s="1">
        <f t="shared" si="26"/>
        <v>3.2899309121925003E-3</v>
      </c>
    </row>
    <row r="275" spans="6:10" x14ac:dyDescent="0.25">
      <c r="F275" s="1">
        <v>274</v>
      </c>
      <c r="G275" s="1">
        <f t="shared" si="27"/>
        <v>1.0876273300719095</v>
      </c>
      <c r="H275" s="2">
        <f t="shared" si="25"/>
        <v>1</v>
      </c>
      <c r="I275" s="1">
        <f t="shared" si="28"/>
        <v>3.2720597663547001E-3</v>
      </c>
      <c r="J275" s="1">
        <f t="shared" si="26"/>
        <v>3.2720597663547001E-3</v>
      </c>
    </row>
    <row r="276" spans="6:10" x14ac:dyDescent="0.25">
      <c r="F276" s="1">
        <v>275</v>
      </c>
      <c r="G276" s="1">
        <f t="shared" si="27"/>
        <v>1.0916040296334155</v>
      </c>
      <c r="H276" s="2">
        <f t="shared" si="25"/>
        <v>1</v>
      </c>
      <c r="I276" s="1">
        <f t="shared" si="28"/>
        <v>3.2539816423708501E-3</v>
      </c>
      <c r="J276" s="1">
        <f t="shared" si="26"/>
        <v>3.2539816423708501E-3</v>
      </c>
    </row>
    <row r="277" spans="6:10" x14ac:dyDescent="0.25">
      <c r="F277" s="1">
        <v>276</v>
      </c>
      <c r="G277" s="1">
        <f t="shared" si="27"/>
        <v>1.0955807291949216</v>
      </c>
      <c r="H277" s="2">
        <f t="shared" si="25"/>
        <v>1</v>
      </c>
      <c r="I277" s="1">
        <f t="shared" si="28"/>
        <v>3.2356976837948129E-3</v>
      </c>
      <c r="J277" s="1">
        <f t="shared" si="26"/>
        <v>3.2356976837948129E-3</v>
      </c>
    </row>
    <row r="278" spans="6:10" x14ac:dyDescent="0.25">
      <c r="F278" s="1">
        <v>277</v>
      </c>
      <c r="G278" s="1">
        <f t="shared" si="27"/>
        <v>1.0995574287564276</v>
      </c>
      <c r="H278" s="2">
        <f t="shared" si="25"/>
        <v>1</v>
      </c>
      <c r="I278" s="1">
        <f t="shared" si="28"/>
        <v>3.2172090472007719E-3</v>
      </c>
      <c r="J278" s="1">
        <f t="shared" si="26"/>
        <v>3.2172090472007719E-3</v>
      </c>
    </row>
    <row r="279" spans="6:10" x14ac:dyDescent="0.25">
      <c r="F279" s="1">
        <v>278</v>
      </c>
      <c r="G279" s="1">
        <f t="shared" si="27"/>
        <v>1.1035341283179338</v>
      </c>
      <c r="H279" s="2">
        <f t="shared" si="25"/>
        <v>1</v>
      </c>
      <c r="I279" s="1">
        <f t="shared" si="28"/>
        <v>3.1985169021100674E-3</v>
      </c>
      <c r="J279" s="1">
        <f t="shared" si="26"/>
        <v>3.1985169021100674E-3</v>
      </c>
    </row>
    <row r="280" spans="6:10" x14ac:dyDescent="0.25">
      <c r="F280" s="1">
        <v>279</v>
      </c>
      <c r="G280" s="1">
        <f t="shared" si="27"/>
        <v>1.1075108278794399</v>
      </c>
      <c r="H280" s="2">
        <f t="shared" si="25"/>
        <v>1</v>
      </c>
      <c r="I280" s="1">
        <f t="shared" si="28"/>
        <v>3.179622430917219E-3</v>
      </c>
      <c r="J280" s="1">
        <f t="shared" si="26"/>
        <v>3.179622430917219E-3</v>
      </c>
    </row>
    <row r="281" spans="6:10" x14ac:dyDescent="0.25">
      <c r="F281" s="1">
        <v>280</v>
      </c>
      <c r="G281" s="1">
        <f t="shared" si="27"/>
        <v>1.1114875274409459</v>
      </c>
      <c r="H281" s="2">
        <f t="shared" si="25"/>
        <v>1</v>
      </c>
      <c r="I281" s="1">
        <f t="shared" si="28"/>
        <v>3.1605268288151327E-3</v>
      </c>
      <c r="J281" s="1">
        <f t="shared" si="26"/>
        <v>3.1605268288151327E-3</v>
      </c>
    </row>
    <row r="282" spans="6:10" x14ac:dyDescent="0.25">
      <c r="F282" s="1">
        <v>281</v>
      </c>
      <c r="G282" s="1">
        <f t="shared" si="27"/>
        <v>1.115464227002452</v>
      </c>
      <c r="H282" s="2">
        <f t="shared" si="25"/>
        <v>1</v>
      </c>
      <c r="I282" s="1">
        <f t="shared" si="28"/>
        <v>3.1412313037194957E-3</v>
      </c>
      <c r="J282" s="1">
        <f t="shared" si="26"/>
        <v>3.1412313037194957E-3</v>
      </c>
    </row>
    <row r="283" spans="6:10" x14ac:dyDescent="0.25">
      <c r="F283" s="1">
        <v>282</v>
      </c>
      <c r="G283" s="1">
        <f t="shared" si="27"/>
        <v>1.119440926563958</v>
      </c>
      <c r="H283" s="2">
        <f t="shared" si="25"/>
        <v>1</v>
      </c>
      <c r="I283" s="1">
        <f t="shared" si="28"/>
        <v>3.1217370761923674E-3</v>
      </c>
      <c r="J283" s="1">
        <f t="shared" si="26"/>
        <v>3.1217370761923674E-3</v>
      </c>
    </row>
    <row r="284" spans="6:10" x14ac:dyDescent="0.25">
      <c r="F284" s="1">
        <v>283</v>
      </c>
      <c r="G284" s="1">
        <f t="shared" si="27"/>
        <v>1.123417626125464</v>
      </c>
      <c r="H284" s="2">
        <f t="shared" si="25"/>
        <v>1</v>
      </c>
      <c r="I284" s="1">
        <f t="shared" si="28"/>
        <v>3.1020453793649747E-3</v>
      </c>
      <c r="J284" s="1">
        <f t="shared" si="26"/>
        <v>3.1020453793649747E-3</v>
      </c>
    </row>
    <row r="285" spans="6:10" x14ac:dyDescent="0.25">
      <c r="F285" s="1">
        <v>284</v>
      </c>
      <c r="G285" s="1">
        <f t="shared" si="27"/>
        <v>1.1273943256869701</v>
      </c>
      <c r="H285" s="2">
        <f t="shared" si="25"/>
        <v>1</v>
      </c>
      <c r="I285" s="1">
        <f t="shared" si="28"/>
        <v>3.0821574588597066E-3</v>
      </c>
      <c r="J285" s="1">
        <f t="shared" si="26"/>
        <v>3.0821574588597066E-3</v>
      </c>
    </row>
    <row r="286" spans="6:10" x14ac:dyDescent="0.25">
      <c r="F286" s="1">
        <v>285</v>
      </c>
      <c r="G286" s="1">
        <f t="shared" si="27"/>
        <v>1.1313710252484763</v>
      </c>
      <c r="H286" s="2">
        <f t="shared" si="25"/>
        <v>1</v>
      </c>
      <c r="I286" s="1">
        <f t="shared" si="28"/>
        <v>3.0620745727113199E-3</v>
      </c>
      <c r="J286" s="1">
        <f t="shared" si="26"/>
        <v>3.0620745727113199E-3</v>
      </c>
    </row>
    <row r="287" spans="6:10" x14ac:dyDescent="0.25">
      <c r="F287" s="1">
        <v>286</v>
      </c>
      <c r="G287" s="1">
        <f t="shared" si="27"/>
        <v>1.1353477248099824</v>
      </c>
      <c r="H287" s="2">
        <f t="shared" si="25"/>
        <v>1</v>
      </c>
      <c r="I287" s="1">
        <f t="shared" si="28"/>
        <v>3.041797991287364E-3</v>
      </c>
      <c r="J287" s="1">
        <f t="shared" si="26"/>
        <v>3.041797991287364E-3</v>
      </c>
    </row>
    <row r="288" spans="6:10" x14ac:dyDescent="0.25">
      <c r="F288" s="1">
        <v>287</v>
      </c>
      <c r="G288" s="1">
        <f t="shared" si="27"/>
        <v>1.1393244243714884</v>
      </c>
      <c r="H288" s="2">
        <f t="shared" si="25"/>
        <v>1</v>
      </c>
      <c r="I288" s="1">
        <f t="shared" si="28"/>
        <v>3.0213289972078174E-3</v>
      </c>
      <c r="J288" s="1">
        <f t="shared" si="26"/>
        <v>3.0213289972078174E-3</v>
      </c>
    </row>
    <row r="289" spans="6:10" x14ac:dyDescent="0.25">
      <c r="F289" s="1">
        <v>288</v>
      </c>
      <c r="G289" s="1">
        <f t="shared" si="27"/>
        <v>1.1433011239329944</v>
      </c>
      <c r="H289" s="2">
        <f t="shared" si="25"/>
        <v>1</v>
      </c>
      <c r="I289" s="1">
        <f t="shared" si="28"/>
        <v>3.0006688852639587E-3</v>
      </c>
      <c r="J289" s="1">
        <f t="shared" si="26"/>
        <v>3.0006688852639587E-3</v>
      </c>
    </row>
    <row r="290" spans="6:10" x14ac:dyDescent="0.25">
      <c r="F290" s="1">
        <v>289</v>
      </c>
      <c r="G290" s="1">
        <f t="shared" si="27"/>
        <v>1.1472778234945005</v>
      </c>
      <c r="H290" s="2">
        <f t="shared" si="25"/>
        <v>1</v>
      </c>
      <c r="I290" s="1">
        <f t="shared" si="28"/>
        <v>2.97981896233646E-3</v>
      </c>
      <c r="J290" s="1">
        <f t="shared" si="26"/>
        <v>2.97981896233646E-3</v>
      </c>
    </row>
    <row r="291" spans="6:10" x14ac:dyDescent="0.25">
      <c r="F291" s="1">
        <v>290</v>
      </c>
      <c r="G291" s="1">
        <f t="shared" si="27"/>
        <v>1.1512545230560065</v>
      </c>
      <c r="H291" s="2">
        <f t="shared" si="25"/>
        <v>1</v>
      </c>
      <c r="I291" s="1">
        <f t="shared" si="28"/>
        <v>2.9587805473127197E-3</v>
      </c>
      <c r="J291" s="1">
        <f t="shared" si="26"/>
        <v>2.9587805473127197E-3</v>
      </c>
    </row>
    <row r="292" spans="6:10" x14ac:dyDescent="0.25">
      <c r="F292" s="1">
        <v>291</v>
      </c>
      <c r="G292" s="1">
        <f t="shared" si="27"/>
        <v>1.1552312226175125</v>
      </c>
      <c r="H292" s="2">
        <f t="shared" si="25"/>
        <v>1</v>
      </c>
      <c r="I292" s="1">
        <f t="shared" si="28"/>
        <v>2.9375549710034341E-3</v>
      </c>
      <c r="J292" s="1">
        <f t="shared" si="26"/>
        <v>2.9375549710034341E-3</v>
      </c>
    </row>
    <row r="293" spans="6:10" x14ac:dyDescent="0.25">
      <c r="F293" s="1">
        <v>292</v>
      </c>
      <c r="G293" s="1">
        <f t="shared" si="27"/>
        <v>1.1592079221790186</v>
      </c>
      <c r="H293" s="2">
        <f t="shared" si="25"/>
        <v>1</v>
      </c>
      <c r="I293" s="1">
        <f t="shared" si="28"/>
        <v>2.9161435760584175E-3</v>
      </c>
      <c r="J293" s="1">
        <f t="shared" si="26"/>
        <v>2.9161435760584175E-3</v>
      </c>
    </row>
    <row r="294" spans="6:10" x14ac:dyDescent="0.25">
      <c r="F294" s="1">
        <v>293</v>
      </c>
      <c r="G294" s="1">
        <f t="shared" si="27"/>
        <v>1.1631846217405248</v>
      </c>
      <c r="H294" s="2">
        <f t="shared" si="25"/>
        <v>1</v>
      </c>
      <c r="I294" s="1">
        <f t="shared" si="28"/>
        <v>2.8945477168816655E-3</v>
      </c>
      <c r="J294" s="1">
        <f t="shared" si="26"/>
        <v>2.8945477168816655E-3</v>
      </c>
    </row>
    <row r="295" spans="6:10" x14ac:dyDescent="0.25">
      <c r="F295" s="1">
        <v>294</v>
      </c>
      <c r="G295" s="1">
        <f t="shared" si="27"/>
        <v>1.1671613213020309</v>
      </c>
      <c r="H295" s="2">
        <f t="shared" si="25"/>
        <v>1</v>
      </c>
      <c r="I295" s="1">
        <f t="shared" si="28"/>
        <v>2.8727687595456897E-3</v>
      </c>
      <c r="J295" s="1">
        <f t="shared" si="26"/>
        <v>2.8727687595456897E-3</v>
      </c>
    </row>
    <row r="296" spans="6:10" x14ac:dyDescent="0.25">
      <c r="F296" s="1">
        <v>295</v>
      </c>
      <c r="G296" s="1">
        <f t="shared" si="27"/>
        <v>1.1711380208635369</v>
      </c>
      <c r="H296" s="2">
        <f t="shared" si="25"/>
        <v>1</v>
      </c>
      <c r="I296" s="1">
        <f t="shared" si="28"/>
        <v>2.8508080817050969E-3</v>
      </c>
      <c r="J296" s="1">
        <f t="shared" si="26"/>
        <v>2.8508080817050969E-3</v>
      </c>
    </row>
    <row r="297" spans="6:10" x14ac:dyDescent="0.25">
      <c r="F297" s="1">
        <v>296</v>
      </c>
      <c r="G297" s="1">
        <f t="shared" si="27"/>
        <v>1.1751147204250429</v>
      </c>
      <c r="H297" s="2">
        <f t="shared" si="25"/>
        <v>1</v>
      </c>
      <c r="I297" s="1">
        <f t="shared" si="28"/>
        <v>2.8286670725094472E-3</v>
      </c>
      <c r="J297" s="1">
        <f t="shared" si="26"/>
        <v>2.8286670725094472E-3</v>
      </c>
    </row>
    <row r="298" spans="6:10" x14ac:dyDescent="0.25">
      <c r="F298" s="1">
        <v>297</v>
      </c>
      <c r="G298" s="1">
        <f t="shared" si="27"/>
        <v>1.179091419986549</v>
      </c>
      <c r="H298" s="2">
        <f t="shared" si="25"/>
        <v>1</v>
      </c>
      <c r="I298" s="1">
        <f t="shared" si="28"/>
        <v>2.8063471325153809E-3</v>
      </c>
      <c r="J298" s="1">
        <f t="shared" si="26"/>
        <v>2.8063471325153809E-3</v>
      </c>
    </row>
    <row r="299" spans="6:10" x14ac:dyDescent="0.25">
      <c r="F299" s="1">
        <v>298</v>
      </c>
      <c r="G299" s="1">
        <f t="shared" si="27"/>
        <v>1.183068119548055</v>
      </c>
      <c r="H299" s="2">
        <f t="shared" si="25"/>
        <v>1</v>
      </c>
      <c r="I299" s="1">
        <f t="shared" si="28"/>
        <v>2.783849673598026E-3</v>
      </c>
      <c r="J299" s="1">
        <f t="shared" si="26"/>
        <v>2.783849673598026E-3</v>
      </c>
    </row>
    <row r="300" spans="6:10" x14ac:dyDescent="0.25">
      <c r="F300" s="1">
        <v>299</v>
      </c>
      <c r="G300" s="1">
        <f t="shared" si="27"/>
        <v>1.1870448191095611</v>
      </c>
      <c r="H300" s="2">
        <f t="shared" si="25"/>
        <v>1</v>
      </c>
      <c r="I300" s="1">
        <f t="shared" si="28"/>
        <v>2.7611761188616859E-3</v>
      </c>
      <c r="J300" s="1">
        <f t="shared" si="26"/>
        <v>2.7611761188616859E-3</v>
      </c>
    </row>
    <row r="301" spans="6:10" x14ac:dyDescent="0.25">
      <c r="F301" s="1">
        <v>300</v>
      </c>
      <c r="G301" s="1">
        <f t="shared" si="27"/>
        <v>1.1910215186710673</v>
      </c>
      <c r="H301" s="2">
        <f t="shared" si="25"/>
        <v>1</v>
      </c>
      <c r="I301" s="1">
        <f t="shared" si="28"/>
        <v>2.7383279025498218E-3</v>
      </c>
      <c r="J301" s="1">
        <f t="shared" si="26"/>
        <v>2.7383279025498218E-3</v>
      </c>
    </row>
    <row r="302" spans="6:10" x14ac:dyDescent="0.25">
      <c r="F302" s="1">
        <v>301</v>
      </c>
      <c r="G302" s="1">
        <f t="shared" si="27"/>
        <v>1.1949982182325734</v>
      </c>
      <c r="H302" s="2">
        <f t="shared" si="25"/>
        <v>1</v>
      </c>
      <c r="I302" s="1">
        <f t="shared" si="28"/>
        <v>2.7153064699543279E-3</v>
      </c>
      <c r="J302" s="1">
        <f t="shared" si="26"/>
        <v>2.7153064699543279E-3</v>
      </c>
    </row>
    <row r="303" spans="6:10" x14ac:dyDescent="0.25">
      <c r="F303" s="1">
        <v>302</v>
      </c>
      <c r="G303" s="1">
        <f t="shared" si="27"/>
        <v>1.1989749177940794</v>
      </c>
      <c r="H303" s="2">
        <f t="shared" si="25"/>
        <v>1</v>
      </c>
      <c r="I303" s="1">
        <f t="shared" si="28"/>
        <v>2.6921132773241037E-3</v>
      </c>
      <c r="J303" s="1">
        <f t="shared" si="26"/>
        <v>2.6921132773241037E-3</v>
      </c>
    </row>
    <row r="304" spans="6:10" x14ac:dyDescent="0.25">
      <c r="F304" s="1">
        <v>303</v>
      </c>
      <c r="G304" s="1">
        <f t="shared" si="27"/>
        <v>1.2029516173555854</v>
      </c>
      <c r="H304" s="2">
        <f t="shared" si="25"/>
        <v>1</v>
      </c>
      <c r="I304" s="1">
        <f t="shared" si="28"/>
        <v>2.6687497917729417E-3</v>
      </c>
      <c r="J304" s="1">
        <f t="shared" si="26"/>
        <v>2.6687497917729417E-3</v>
      </c>
    </row>
    <row r="305" spans="6:10" x14ac:dyDescent="0.25">
      <c r="F305" s="1">
        <v>304</v>
      </c>
      <c r="G305" s="1">
        <f t="shared" si="27"/>
        <v>1.2069283169170915</v>
      </c>
      <c r="H305" s="2">
        <f t="shared" si="25"/>
        <v>1</v>
      </c>
      <c r="I305" s="1">
        <f t="shared" si="28"/>
        <v>2.6452174911867216E-3</v>
      </c>
      <c r="J305" s="1">
        <f t="shared" si="26"/>
        <v>2.6452174911867216E-3</v>
      </c>
    </row>
    <row r="306" spans="6:10" x14ac:dyDescent="0.25">
      <c r="F306" s="1">
        <v>305</v>
      </c>
      <c r="G306" s="1">
        <f t="shared" si="27"/>
        <v>1.2109050164785975</v>
      </c>
      <c r="H306" s="2">
        <f t="shared" si="25"/>
        <v>1</v>
      </c>
      <c r="I306" s="1">
        <f t="shared" si="28"/>
        <v>2.621517864129922E-3</v>
      </c>
      <c r="J306" s="1">
        <f t="shared" si="26"/>
        <v>2.621517864129922E-3</v>
      </c>
    </row>
    <row r="307" spans="6:10" x14ac:dyDescent="0.25">
      <c r="F307" s="1">
        <v>306</v>
      </c>
      <c r="G307" s="1">
        <f t="shared" si="27"/>
        <v>1.2148817160401035</v>
      </c>
      <c r="H307" s="2">
        <f t="shared" si="25"/>
        <v>1</v>
      </c>
      <c r="I307" s="1">
        <f t="shared" si="28"/>
        <v>2.5976524097514678E-3</v>
      </c>
      <c r="J307" s="1">
        <f t="shared" si="26"/>
        <v>2.5976524097514678E-3</v>
      </c>
    </row>
    <row r="308" spans="6:10" x14ac:dyDescent="0.25">
      <c r="F308" s="1">
        <v>307</v>
      </c>
      <c r="G308" s="1">
        <f t="shared" si="27"/>
        <v>1.2188584156016098</v>
      </c>
      <c r="H308" s="2">
        <f t="shared" si="25"/>
        <v>1</v>
      </c>
      <c r="I308" s="1">
        <f t="shared" si="28"/>
        <v>2.5736226376898868E-3</v>
      </c>
      <c r="J308" s="1">
        <f t="shared" si="26"/>
        <v>2.5736226376898868E-3</v>
      </c>
    </row>
    <row r="309" spans="6:10" x14ac:dyDescent="0.25">
      <c r="F309" s="1">
        <v>308</v>
      </c>
      <c r="G309" s="1">
        <f t="shared" si="27"/>
        <v>1.2228351151631158</v>
      </c>
      <c r="H309" s="2">
        <f t="shared" si="25"/>
        <v>1</v>
      </c>
      <c r="I309" s="1">
        <f t="shared" si="28"/>
        <v>2.5494300679778314E-3</v>
      </c>
      <c r="J309" s="1">
        <f t="shared" si="26"/>
        <v>2.5494300679778314E-3</v>
      </c>
    </row>
    <row r="310" spans="6:10" x14ac:dyDescent="0.25">
      <c r="F310" s="1">
        <v>309</v>
      </c>
      <c r="G310" s="1">
        <f t="shared" si="27"/>
        <v>1.2268118147246219</v>
      </c>
      <c r="H310" s="2">
        <f t="shared" si="25"/>
        <v>1</v>
      </c>
      <c r="I310" s="1">
        <f t="shared" si="28"/>
        <v>2.5250762309459119E-3</v>
      </c>
      <c r="J310" s="1">
        <f t="shared" si="26"/>
        <v>2.5250762309459119E-3</v>
      </c>
    </row>
    <row r="311" spans="6:10" x14ac:dyDescent="0.25">
      <c r="F311" s="1">
        <v>310</v>
      </c>
      <c r="G311" s="1">
        <f t="shared" si="27"/>
        <v>1.2307885142861279</v>
      </c>
      <c r="H311" s="2">
        <f t="shared" si="25"/>
        <v>1</v>
      </c>
      <c r="I311" s="1">
        <f t="shared" si="28"/>
        <v>2.5005626671259044E-3</v>
      </c>
      <c r="J311" s="1">
        <f t="shared" si="26"/>
        <v>2.5005626671259044E-3</v>
      </c>
    </row>
    <row r="312" spans="6:10" x14ac:dyDescent="0.25">
      <c r="F312" s="1">
        <v>311</v>
      </c>
      <c r="G312" s="1">
        <f t="shared" si="27"/>
        <v>1.2347652138476339</v>
      </c>
      <c r="H312" s="2">
        <f t="shared" si="25"/>
        <v>1</v>
      </c>
      <c r="I312" s="1">
        <f t="shared" si="28"/>
        <v>2.4758909271532952E-3</v>
      </c>
      <c r="J312" s="1">
        <f t="shared" si="26"/>
        <v>2.4758909271532952E-3</v>
      </c>
    </row>
    <row r="313" spans="6:10" x14ac:dyDescent="0.25">
      <c r="F313" s="1">
        <v>312</v>
      </c>
      <c r="G313" s="1">
        <f t="shared" si="27"/>
        <v>1.23874191340914</v>
      </c>
      <c r="H313" s="2">
        <f t="shared" si="25"/>
        <v>1</v>
      </c>
      <c r="I313" s="1">
        <f t="shared" si="28"/>
        <v>2.4510625716691989E-3</v>
      </c>
      <c r="J313" s="1">
        <f t="shared" si="26"/>
        <v>2.4510625716691989E-3</v>
      </c>
    </row>
    <row r="314" spans="6:10" x14ac:dyDescent="0.25">
      <c r="F314" s="1">
        <v>313</v>
      </c>
      <c r="G314" s="1">
        <f t="shared" si="27"/>
        <v>1.242718612970646</v>
      </c>
      <c r="H314" s="2">
        <f t="shared" si="25"/>
        <v>1</v>
      </c>
      <c r="I314" s="1">
        <f t="shared" si="28"/>
        <v>2.4260791712216361E-3</v>
      </c>
      <c r="J314" s="1">
        <f t="shared" si="26"/>
        <v>2.4260791712216361E-3</v>
      </c>
    </row>
    <row r="315" spans="6:10" x14ac:dyDescent="0.25">
      <c r="F315" s="1">
        <v>314</v>
      </c>
      <c r="G315" s="1">
        <f t="shared" si="27"/>
        <v>1.2466953125321523</v>
      </c>
      <c r="H315" s="2">
        <f t="shared" si="25"/>
        <v>1</v>
      </c>
      <c r="I315" s="1">
        <f t="shared" si="28"/>
        <v>2.4009423061661841E-3</v>
      </c>
      <c r="J315" s="1">
        <f t="shared" si="26"/>
        <v>2.4009423061661841E-3</v>
      </c>
    </row>
    <row r="316" spans="6:10" x14ac:dyDescent="0.25">
      <c r="F316" s="1">
        <v>315</v>
      </c>
      <c r="G316" s="1">
        <f t="shared" si="27"/>
        <v>1.2506720120936583</v>
      </c>
      <c r="H316" s="2">
        <f t="shared" si="25"/>
        <v>1</v>
      </c>
      <c r="I316" s="1">
        <f t="shared" si="28"/>
        <v>2.375653566566016E-3</v>
      </c>
      <c r="J316" s="1">
        <f t="shared" si="26"/>
        <v>2.375653566566016E-3</v>
      </c>
    </row>
    <row r="317" spans="6:10" x14ac:dyDescent="0.25">
      <c r="F317" s="1">
        <v>316</v>
      </c>
      <c r="G317" s="1">
        <f t="shared" si="27"/>
        <v>1.2546487116551643</v>
      </c>
      <c r="H317" s="2">
        <f t="shared" si="25"/>
        <v>1</v>
      </c>
      <c r="I317" s="1">
        <f t="shared" si="28"/>
        <v>2.3502145520913117E-3</v>
      </c>
      <c r="J317" s="1">
        <f t="shared" si="26"/>
        <v>2.3502145520913117E-3</v>
      </c>
    </row>
    <row r="318" spans="6:10" x14ac:dyDescent="0.25">
      <c r="F318" s="1">
        <v>317</v>
      </c>
      <c r="G318" s="1">
        <f t="shared" si="27"/>
        <v>1.2586254112166704</v>
      </c>
      <c r="H318" s="2">
        <f t="shared" si="25"/>
        <v>1</v>
      </c>
      <c r="I318" s="1">
        <f t="shared" si="28"/>
        <v>2.3246268719180727E-3</v>
      </c>
      <c r="J318" s="1">
        <f t="shared" si="26"/>
        <v>2.3246268719180727E-3</v>
      </c>
    </row>
    <row r="319" spans="6:10" x14ac:dyDescent="0.25">
      <c r="F319" s="1">
        <v>318</v>
      </c>
      <c r="G319" s="1">
        <f t="shared" si="27"/>
        <v>1.2626021107781764</v>
      </c>
      <c r="H319" s="2">
        <f t="shared" si="25"/>
        <v>1</v>
      </c>
      <c r="I319" s="1">
        <f t="shared" si="28"/>
        <v>2.2988921446263329E-3</v>
      </c>
      <c r="J319" s="1">
        <f t="shared" si="26"/>
        <v>2.2988921446263329E-3</v>
      </c>
    </row>
    <row r="320" spans="6:10" x14ac:dyDescent="0.25">
      <c r="F320" s="1">
        <v>319</v>
      </c>
      <c r="G320" s="1">
        <f t="shared" si="27"/>
        <v>1.2665788103396824</v>
      </c>
      <c r="H320" s="2">
        <f t="shared" si="25"/>
        <v>1</v>
      </c>
      <c r="I320" s="1">
        <f t="shared" si="28"/>
        <v>2.2730119980977704E-3</v>
      </c>
      <c r="J320" s="1">
        <f t="shared" si="26"/>
        <v>2.2730119980977704E-3</v>
      </c>
    </row>
    <row r="321" spans="6:10" x14ac:dyDescent="0.25">
      <c r="F321" s="1">
        <v>320</v>
      </c>
      <c r="G321" s="1">
        <f t="shared" si="27"/>
        <v>1.2705555099011885</v>
      </c>
      <c r="H321" s="2">
        <f t="shared" si="25"/>
        <v>1</v>
      </c>
      <c r="I321" s="1">
        <f t="shared" si="28"/>
        <v>2.2469880694127339E-3</v>
      </c>
      <c r="J321" s="1">
        <f t="shared" si="26"/>
        <v>2.2469880694127339E-3</v>
      </c>
    </row>
    <row r="322" spans="6:10" x14ac:dyDescent="0.25">
      <c r="F322" s="1">
        <v>321</v>
      </c>
      <c r="G322" s="1">
        <f t="shared" si="27"/>
        <v>1.2745322094626947</v>
      </c>
      <c r="H322" s="2">
        <f t="shared" ref="H322:H385" si="29">IF(G322&gt;$B$30, 1, 0.5*((((SIN(G322-(ASIN(($B$7/$B$6)*SIN(G322)))))^2)/((SIN(G322+(ASIN(($B$7/$B$6)*SIN(G322)))))^2))+(((TAN(G322-(ASIN(($B$7/$B$6)*SIN(G322)))))^2)/((TAN(G322+(ASIN(($B$7/$B$6)*SIN(G322)))))^2))))</f>
        <v>1</v>
      </c>
      <c r="I322" s="1">
        <f t="shared" si="28"/>
        <v>2.2208220047466904E-3</v>
      </c>
      <c r="J322" s="1">
        <f t="shared" ref="J322:J385" si="30">(H322*I322)</f>
        <v>2.2208220047466904E-3</v>
      </c>
    </row>
    <row r="323" spans="6:10" x14ac:dyDescent="0.25">
      <c r="F323" s="1">
        <v>322</v>
      </c>
      <c r="G323" s="1">
        <f t="shared" ref="G323:G386" si="31">(F323-(1/2))*($B$29)</f>
        <v>1.2785089090242008</v>
      </c>
      <c r="H323" s="2">
        <f t="shared" si="29"/>
        <v>1</v>
      </c>
      <c r="I323" s="1">
        <f t="shared" ref="I323:I386" si="32">2*SIN(G323)*COS(G323)*SIN($B$29)</f>
        <v>2.1945154592660928E-3</v>
      </c>
      <c r="J323" s="1">
        <f t="shared" si="30"/>
        <v>2.1945154592660928E-3</v>
      </c>
    </row>
    <row r="324" spans="6:10" x14ac:dyDescent="0.25">
      <c r="F324" s="1">
        <v>323</v>
      </c>
      <c r="G324" s="1">
        <f t="shared" si="31"/>
        <v>1.2824856085857068</v>
      </c>
      <c r="H324" s="2">
        <f t="shared" si="29"/>
        <v>1</v>
      </c>
      <c r="I324" s="1">
        <f t="shared" si="32"/>
        <v>2.1680700970236788E-3</v>
      </c>
      <c r="J324" s="1">
        <f t="shared" si="30"/>
        <v>2.1680700970236788E-3</v>
      </c>
    </row>
    <row r="325" spans="6:10" x14ac:dyDescent="0.25">
      <c r="F325" s="1">
        <v>324</v>
      </c>
      <c r="G325" s="1">
        <f t="shared" si="31"/>
        <v>1.2864623081472129</v>
      </c>
      <c r="H325" s="2">
        <f t="shared" si="29"/>
        <v>1</v>
      </c>
      <c r="I325" s="1">
        <f t="shared" si="32"/>
        <v>2.1414875908532106E-3</v>
      </c>
      <c r="J325" s="1">
        <f t="shared" si="30"/>
        <v>2.1414875908532106E-3</v>
      </c>
    </row>
    <row r="326" spans="6:10" x14ac:dyDescent="0.25">
      <c r="F326" s="1">
        <v>325</v>
      </c>
      <c r="G326" s="1">
        <f t="shared" si="31"/>
        <v>1.2904390077087189</v>
      </c>
      <c r="H326" s="2">
        <f t="shared" si="29"/>
        <v>1</v>
      </c>
      <c r="I326" s="1">
        <f t="shared" si="32"/>
        <v>2.1147696222636567E-3</v>
      </c>
      <c r="J326" s="1">
        <f t="shared" si="30"/>
        <v>2.1147696222636567E-3</v>
      </c>
    </row>
    <row r="327" spans="6:10" x14ac:dyDescent="0.25">
      <c r="F327" s="1">
        <v>326</v>
      </c>
      <c r="G327" s="1">
        <f t="shared" si="31"/>
        <v>1.2944157072702249</v>
      </c>
      <c r="H327" s="2">
        <f t="shared" si="29"/>
        <v>1</v>
      </c>
      <c r="I327" s="1">
        <f t="shared" si="32"/>
        <v>2.0879178813328265E-3</v>
      </c>
      <c r="J327" s="1">
        <f t="shared" si="30"/>
        <v>2.0879178813328265E-3</v>
      </c>
    </row>
    <row r="328" spans="6:10" x14ac:dyDescent="0.25">
      <c r="F328" s="1">
        <v>327</v>
      </c>
      <c r="G328" s="1">
        <f t="shared" si="31"/>
        <v>1.298392406831731</v>
      </c>
      <c r="H328" s="2">
        <f t="shared" si="29"/>
        <v>1</v>
      </c>
      <c r="I328" s="1">
        <f t="shared" si="32"/>
        <v>2.0609340666004647E-3</v>
      </c>
      <c r="J328" s="1">
        <f t="shared" si="30"/>
        <v>2.0609340666004647E-3</v>
      </c>
    </row>
    <row r="329" spans="6:10" x14ac:dyDescent="0.25">
      <c r="F329" s="1">
        <v>328</v>
      </c>
      <c r="G329" s="1">
        <f t="shared" si="31"/>
        <v>1.3023691063932372</v>
      </c>
      <c r="H329" s="2">
        <f t="shared" si="29"/>
        <v>1</v>
      </c>
      <c r="I329" s="1">
        <f t="shared" si="32"/>
        <v>2.0338198849608035E-3</v>
      </c>
      <c r="J329" s="1">
        <f t="shared" si="30"/>
        <v>2.0338198849608035E-3</v>
      </c>
    </row>
    <row r="330" spans="6:10" x14ac:dyDescent="0.25">
      <c r="F330" s="1">
        <v>329</v>
      </c>
      <c r="G330" s="1">
        <f t="shared" si="31"/>
        <v>1.3063458059547433</v>
      </c>
      <c r="H330" s="2">
        <f t="shared" si="29"/>
        <v>1</v>
      </c>
      <c r="I330" s="1">
        <f t="shared" si="32"/>
        <v>2.0065770515545964E-3</v>
      </c>
      <c r="J330" s="1">
        <f t="shared" si="30"/>
        <v>2.0065770515545964E-3</v>
      </c>
    </row>
    <row r="331" spans="6:10" x14ac:dyDescent="0.25">
      <c r="F331" s="1">
        <v>330</v>
      </c>
      <c r="G331" s="1">
        <f t="shared" si="31"/>
        <v>1.3103225055162493</v>
      </c>
      <c r="H331" s="2">
        <f t="shared" si="29"/>
        <v>1</v>
      </c>
      <c r="I331" s="1">
        <f t="shared" si="32"/>
        <v>1.9792072896606199E-3</v>
      </c>
      <c r="J331" s="1">
        <f t="shared" si="30"/>
        <v>1.9792072896606199E-3</v>
      </c>
    </row>
    <row r="332" spans="6:10" x14ac:dyDescent="0.25">
      <c r="F332" s="1">
        <v>331</v>
      </c>
      <c r="G332" s="1">
        <f t="shared" si="31"/>
        <v>1.3142992050777553</v>
      </c>
      <c r="H332" s="2">
        <f t="shared" si="29"/>
        <v>1</v>
      </c>
      <c r="I332" s="1">
        <f t="shared" si="32"/>
        <v>1.9517123305866661E-3</v>
      </c>
      <c r="J332" s="1">
        <f t="shared" si="30"/>
        <v>1.9517123305866661E-3</v>
      </c>
    </row>
    <row r="333" spans="6:10" x14ac:dyDescent="0.25">
      <c r="F333" s="1">
        <v>332</v>
      </c>
      <c r="G333" s="1">
        <f t="shared" si="31"/>
        <v>1.3182759046392614</v>
      </c>
      <c r="H333" s="2">
        <f t="shared" si="29"/>
        <v>1</v>
      </c>
      <c r="I333" s="1">
        <f t="shared" si="32"/>
        <v>1.924093913560031E-3</v>
      </c>
      <c r="J333" s="1">
        <f t="shared" si="30"/>
        <v>1.924093913560031E-3</v>
      </c>
    </row>
    <row r="334" spans="6:10" x14ac:dyDescent="0.25">
      <c r="F334" s="1">
        <v>333</v>
      </c>
      <c r="G334" s="1">
        <f t="shared" si="31"/>
        <v>1.3222526042007674</v>
      </c>
      <c r="H334" s="2">
        <f t="shared" si="29"/>
        <v>1</v>
      </c>
      <c r="I334" s="1">
        <f t="shared" si="32"/>
        <v>1.896353785617492E-3</v>
      </c>
      <c r="J334" s="1">
        <f t="shared" si="30"/>
        <v>1.896353785617492E-3</v>
      </c>
    </row>
    <row r="335" spans="6:10" x14ac:dyDescent="0.25">
      <c r="F335" s="1">
        <v>334</v>
      </c>
      <c r="G335" s="1">
        <f t="shared" si="31"/>
        <v>1.3262293037622734</v>
      </c>
      <c r="H335" s="2">
        <f t="shared" si="29"/>
        <v>1</v>
      </c>
      <c r="I335" s="1">
        <f t="shared" si="32"/>
        <v>1.868493701494801E-3</v>
      </c>
      <c r="J335" s="1">
        <f t="shared" si="30"/>
        <v>1.868493701494801E-3</v>
      </c>
    </row>
    <row r="336" spans="6:10" x14ac:dyDescent="0.25">
      <c r="F336" s="1">
        <v>335</v>
      </c>
      <c r="G336" s="1">
        <f t="shared" si="31"/>
        <v>1.3302060033237797</v>
      </c>
      <c r="H336" s="2">
        <f t="shared" si="29"/>
        <v>1</v>
      </c>
      <c r="I336" s="1">
        <f t="shared" si="32"/>
        <v>1.8405154235156824E-3</v>
      </c>
      <c r="J336" s="1">
        <f t="shared" si="30"/>
        <v>1.8405154235156824E-3</v>
      </c>
    </row>
    <row r="337" spans="6:10" x14ac:dyDescent="0.25">
      <c r="F337" s="1">
        <v>336</v>
      </c>
      <c r="G337" s="1">
        <f t="shared" si="31"/>
        <v>1.3341827028852857</v>
      </c>
      <c r="H337" s="2">
        <f t="shared" si="29"/>
        <v>1</v>
      </c>
      <c r="I337" s="1">
        <f t="shared" si="32"/>
        <v>1.8124207214803637E-3</v>
      </c>
      <c r="J337" s="1">
        <f t="shared" si="30"/>
        <v>1.8124207214803637E-3</v>
      </c>
    </row>
    <row r="338" spans="6:10" x14ac:dyDescent="0.25">
      <c r="F338" s="1">
        <v>337</v>
      </c>
      <c r="G338" s="1">
        <f t="shared" si="31"/>
        <v>1.3381594024467918</v>
      </c>
      <c r="H338" s="2">
        <f t="shared" si="29"/>
        <v>1</v>
      </c>
      <c r="I338" s="1">
        <f t="shared" si="32"/>
        <v>1.7842113725536123E-3</v>
      </c>
      <c r="J338" s="1">
        <f t="shared" si="30"/>
        <v>1.7842113725536123E-3</v>
      </c>
    </row>
    <row r="339" spans="6:10" x14ac:dyDescent="0.25">
      <c r="F339" s="1">
        <v>338</v>
      </c>
      <c r="G339" s="1">
        <f t="shared" si="31"/>
        <v>1.3421361020082978</v>
      </c>
      <c r="H339" s="2">
        <f t="shared" si="29"/>
        <v>1</v>
      </c>
      <c r="I339" s="1">
        <f t="shared" si="32"/>
        <v>1.7558891611523274E-3</v>
      </c>
      <c r="J339" s="1">
        <f t="shared" si="30"/>
        <v>1.7558891611523274E-3</v>
      </c>
    </row>
    <row r="340" spans="6:10" x14ac:dyDescent="0.25">
      <c r="F340" s="1">
        <v>339</v>
      </c>
      <c r="G340" s="1">
        <f t="shared" si="31"/>
        <v>1.3461128015698038</v>
      </c>
      <c r="H340" s="2">
        <f t="shared" si="29"/>
        <v>1</v>
      </c>
      <c r="I340" s="1">
        <f t="shared" si="32"/>
        <v>1.7274558788326624E-3</v>
      </c>
      <c r="J340" s="1">
        <f t="shared" si="30"/>
        <v>1.7274558788326624E-3</v>
      </c>
    </row>
    <row r="341" spans="6:10" x14ac:dyDescent="0.25">
      <c r="F341" s="1">
        <v>340</v>
      </c>
      <c r="G341" s="1">
        <f t="shared" si="31"/>
        <v>1.3500895011313099</v>
      </c>
      <c r="H341" s="2">
        <f t="shared" si="29"/>
        <v>1</v>
      </c>
      <c r="I341" s="1">
        <f t="shared" si="32"/>
        <v>1.698913324176697E-3</v>
      </c>
      <c r="J341" s="1">
        <f t="shared" si="30"/>
        <v>1.698913324176697E-3</v>
      </c>
    </row>
    <row r="342" spans="6:10" x14ac:dyDescent="0.25">
      <c r="F342" s="1">
        <v>341</v>
      </c>
      <c r="G342" s="1">
        <f t="shared" si="31"/>
        <v>1.3540662006928159</v>
      </c>
      <c r="H342" s="2">
        <f t="shared" si="29"/>
        <v>1</v>
      </c>
      <c r="I342" s="1">
        <f t="shared" si="32"/>
        <v>1.6702633026786672E-3</v>
      </c>
      <c r="J342" s="1">
        <f t="shared" si="30"/>
        <v>1.6702633026786672E-3</v>
      </c>
    </row>
    <row r="343" spans="6:10" x14ac:dyDescent="0.25">
      <c r="F343" s="1">
        <v>342</v>
      </c>
      <c r="G343" s="1">
        <f t="shared" si="31"/>
        <v>1.3580429002543222</v>
      </c>
      <c r="H343" s="2">
        <f t="shared" si="29"/>
        <v>1</v>
      </c>
      <c r="I343" s="1">
        <f t="shared" si="32"/>
        <v>1.6415076266307529E-3</v>
      </c>
      <c r="J343" s="1">
        <f t="shared" si="30"/>
        <v>1.6415076266307529E-3</v>
      </c>
    </row>
    <row r="344" spans="6:10" x14ac:dyDescent="0.25">
      <c r="F344" s="1">
        <v>343</v>
      </c>
      <c r="G344" s="1">
        <f t="shared" si="31"/>
        <v>1.3620195998158282</v>
      </c>
      <c r="H344" s="2">
        <f t="shared" si="29"/>
        <v>1</v>
      </c>
      <c r="I344" s="1">
        <f t="shared" si="32"/>
        <v>1.6126481150084478E-3</v>
      </c>
      <c r="J344" s="1">
        <f t="shared" si="30"/>
        <v>1.6126481150084478E-3</v>
      </c>
    </row>
    <row r="345" spans="6:10" x14ac:dyDescent="0.25">
      <c r="F345" s="1">
        <v>344</v>
      </c>
      <c r="G345" s="1">
        <f t="shared" si="31"/>
        <v>1.3659962993773342</v>
      </c>
      <c r="H345" s="2">
        <f t="shared" si="29"/>
        <v>1</v>
      </c>
      <c r="I345" s="1">
        <f t="shared" si="32"/>
        <v>1.5836865933554862E-3</v>
      </c>
      <c r="J345" s="1">
        <f t="shared" si="30"/>
        <v>1.5836865933554862E-3</v>
      </c>
    </row>
    <row r="346" spans="6:10" x14ac:dyDescent="0.25">
      <c r="F346" s="1">
        <v>345</v>
      </c>
      <c r="G346" s="1">
        <f t="shared" si="31"/>
        <v>1.3699729989388403</v>
      </c>
      <c r="H346" s="2">
        <f t="shared" si="29"/>
        <v>1</v>
      </c>
      <c r="I346" s="1">
        <f t="shared" si="32"/>
        <v>1.5546248936683742E-3</v>
      </c>
      <c r="J346" s="1">
        <f t="shared" si="30"/>
        <v>1.5546248936683742E-3</v>
      </c>
    </row>
    <row r="347" spans="6:10" x14ac:dyDescent="0.25">
      <c r="F347" s="1">
        <v>346</v>
      </c>
      <c r="G347" s="1">
        <f t="shared" si="31"/>
        <v>1.3739496985003463</v>
      </c>
      <c r="H347" s="2">
        <f t="shared" si="29"/>
        <v>1</v>
      </c>
      <c r="I347" s="1">
        <f t="shared" si="32"/>
        <v>1.5254648542805016E-3</v>
      </c>
      <c r="J347" s="1">
        <f t="shared" si="30"/>
        <v>1.5254648542805016E-3</v>
      </c>
    </row>
    <row r="348" spans="6:10" x14ac:dyDescent="0.25">
      <c r="F348" s="1">
        <v>347</v>
      </c>
      <c r="G348" s="1">
        <f t="shared" si="31"/>
        <v>1.3779263980618524</v>
      </c>
      <c r="H348" s="2">
        <f t="shared" si="29"/>
        <v>1</v>
      </c>
      <c r="I348" s="1">
        <f t="shared" si="32"/>
        <v>1.4962083197458565E-3</v>
      </c>
      <c r="J348" s="1">
        <f t="shared" si="30"/>
        <v>1.4962083197458565E-3</v>
      </c>
    </row>
    <row r="349" spans="6:10" x14ac:dyDescent="0.25">
      <c r="F349" s="1">
        <v>348</v>
      </c>
      <c r="G349" s="1">
        <f t="shared" si="31"/>
        <v>1.3819030976233584</v>
      </c>
      <c r="H349" s="2">
        <f t="shared" si="29"/>
        <v>1</v>
      </c>
      <c r="I349" s="1">
        <f t="shared" si="32"/>
        <v>1.4668571407223452E-3</v>
      </c>
      <c r="J349" s="1">
        <f t="shared" si="30"/>
        <v>1.4668571407223452E-3</v>
      </c>
    </row>
    <row r="350" spans="6:10" x14ac:dyDescent="0.25">
      <c r="F350" s="1">
        <v>349</v>
      </c>
      <c r="G350" s="1">
        <f t="shared" si="31"/>
        <v>1.3858797971848646</v>
      </c>
      <c r="H350" s="2">
        <f t="shared" si="29"/>
        <v>1</v>
      </c>
      <c r="I350" s="1">
        <f t="shared" si="32"/>
        <v>1.4374131738547264E-3</v>
      </c>
      <c r="J350" s="1">
        <f t="shared" si="30"/>
        <v>1.4374131738547264E-3</v>
      </c>
    </row>
    <row r="351" spans="6:10" x14ac:dyDescent="0.25">
      <c r="F351" s="1">
        <v>350</v>
      </c>
      <c r="G351" s="1">
        <f t="shared" si="31"/>
        <v>1.3898564967463707</v>
      </c>
      <c r="H351" s="2">
        <f t="shared" si="29"/>
        <v>1</v>
      </c>
      <c r="I351" s="1">
        <f t="shared" si="32"/>
        <v>1.4078782816571715E-3</v>
      </c>
      <c r="J351" s="1">
        <f t="shared" si="30"/>
        <v>1.4078782816571715E-3</v>
      </c>
    </row>
    <row r="352" spans="6:10" x14ac:dyDescent="0.25">
      <c r="F352" s="1">
        <v>351</v>
      </c>
      <c r="G352" s="1">
        <f t="shared" si="31"/>
        <v>1.3938331963078767</v>
      </c>
      <c r="H352" s="2">
        <f t="shared" si="29"/>
        <v>1</v>
      </c>
      <c r="I352" s="1">
        <f t="shared" si="32"/>
        <v>1.3782543323954404E-3</v>
      </c>
      <c r="J352" s="1">
        <f t="shared" si="30"/>
        <v>1.3782543323954404E-3</v>
      </c>
    </row>
    <row r="353" spans="6:10" x14ac:dyDescent="0.25">
      <c r="F353" s="1">
        <v>352</v>
      </c>
      <c r="G353" s="1">
        <f t="shared" si="31"/>
        <v>1.3978098958693828</v>
      </c>
      <c r="H353" s="2">
        <f t="shared" si="29"/>
        <v>1</v>
      </c>
      <c r="I353" s="1">
        <f t="shared" si="32"/>
        <v>1.3485431999687078E-3</v>
      </c>
      <c r="J353" s="1">
        <f t="shared" si="30"/>
        <v>1.3485431999687078E-3</v>
      </c>
    </row>
    <row r="354" spans="6:10" x14ac:dyDescent="0.25">
      <c r="F354" s="1">
        <v>353</v>
      </c>
      <c r="G354" s="1">
        <f t="shared" si="31"/>
        <v>1.4017865954308888</v>
      </c>
      <c r="H354" s="2">
        <f t="shared" si="29"/>
        <v>1</v>
      </c>
      <c r="I354" s="1">
        <f t="shared" si="32"/>
        <v>1.3187467637910269E-3</v>
      </c>
      <c r="J354" s="1">
        <f t="shared" si="30"/>
        <v>1.3187467637910269E-3</v>
      </c>
    </row>
    <row r="355" spans="6:10" x14ac:dyDescent="0.25">
      <c r="F355" s="1">
        <v>354</v>
      </c>
      <c r="G355" s="1">
        <f t="shared" si="31"/>
        <v>1.4057632949923948</v>
      </c>
      <c r="H355" s="2">
        <f t="shared" si="29"/>
        <v>1</v>
      </c>
      <c r="I355" s="1">
        <f t="shared" si="32"/>
        <v>1.2888669086724436E-3</v>
      </c>
      <c r="J355" s="1">
        <f t="shared" si="30"/>
        <v>1.2888669086724436E-3</v>
      </c>
    </row>
    <row r="356" spans="6:10" x14ac:dyDescent="0.25">
      <c r="F356" s="1">
        <v>355</v>
      </c>
      <c r="G356" s="1">
        <f t="shared" si="31"/>
        <v>1.4097399945539009</v>
      </c>
      <c r="H356" s="2">
        <f t="shared" si="29"/>
        <v>1</v>
      </c>
      <c r="I356" s="1">
        <f t="shared" si="32"/>
        <v>1.2589055246997711E-3</v>
      </c>
      <c r="J356" s="1">
        <f t="shared" si="30"/>
        <v>1.2589055246997711E-3</v>
      </c>
    </row>
    <row r="357" spans="6:10" x14ac:dyDescent="0.25">
      <c r="F357" s="1">
        <v>356</v>
      </c>
      <c r="G357" s="1">
        <f t="shared" si="31"/>
        <v>1.4137166941154069</v>
      </c>
      <c r="H357" s="2">
        <f t="shared" si="29"/>
        <v>1</v>
      </c>
      <c r="I357" s="1">
        <f t="shared" si="32"/>
        <v>1.2288645071170307E-3</v>
      </c>
      <c r="J357" s="1">
        <f t="shared" si="30"/>
        <v>1.2288645071170307E-3</v>
      </c>
    </row>
    <row r="358" spans="6:10" x14ac:dyDescent="0.25">
      <c r="F358" s="1">
        <v>357</v>
      </c>
      <c r="G358" s="1">
        <f t="shared" si="31"/>
        <v>1.4176933936769132</v>
      </c>
      <c r="H358" s="2">
        <f t="shared" si="29"/>
        <v>1</v>
      </c>
      <c r="I358" s="1">
        <f t="shared" si="32"/>
        <v>1.1987457562055621E-3</v>
      </c>
      <c r="J358" s="1">
        <f t="shared" si="30"/>
        <v>1.1987457562055621E-3</v>
      </c>
    </row>
    <row r="359" spans="6:10" x14ac:dyDescent="0.25">
      <c r="F359" s="1">
        <v>358</v>
      </c>
      <c r="G359" s="1">
        <f t="shared" si="31"/>
        <v>1.4216700932384192</v>
      </c>
      <c r="H359" s="2">
        <f t="shared" si="29"/>
        <v>1</v>
      </c>
      <c r="I359" s="1">
        <f t="shared" si="32"/>
        <v>1.1685511771638288E-3</v>
      </c>
      <c r="J359" s="1">
        <f t="shared" si="30"/>
        <v>1.1685511771638288E-3</v>
      </c>
    </row>
    <row r="360" spans="6:10" x14ac:dyDescent="0.25">
      <c r="F360" s="1">
        <v>359</v>
      </c>
      <c r="G360" s="1">
        <f t="shared" si="31"/>
        <v>1.4256467927999252</v>
      </c>
      <c r="H360" s="2">
        <f t="shared" si="29"/>
        <v>1</v>
      </c>
      <c r="I360" s="1">
        <f t="shared" si="32"/>
        <v>1.1382826799868886E-3</v>
      </c>
      <c r="J360" s="1">
        <f t="shared" si="30"/>
        <v>1.1382826799868886E-3</v>
      </c>
    </row>
    <row r="361" spans="6:10" x14ac:dyDescent="0.25">
      <c r="F361" s="1">
        <v>360</v>
      </c>
      <c r="G361" s="1">
        <f t="shared" si="31"/>
        <v>1.4296234923614313</v>
      </c>
      <c r="H361" s="2">
        <f t="shared" si="29"/>
        <v>1</v>
      </c>
      <c r="I361" s="1">
        <f t="shared" si="32"/>
        <v>1.1079421793455844E-3</v>
      </c>
      <c r="J361" s="1">
        <f t="shared" si="30"/>
        <v>1.1079421793455844E-3</v>
      </c>
    </row>
    <row r="362" spans="6:10" x14ac:dyDescent="0.25">
      <c r="F362" s="1">
        <v>361</v>
      </c>
      <c r="G362" s="1">
        <f t="shared" si="31"/>
        <v>1.4336001919229373</v>
      </c>
      <c r="H362" s="2">
        <f t="shared" si="29"/>
        <v>1</v>
      </c>
      <c r="I362" s="1">
        <f t="shared" si="32"/>
        <v>1.0775315944654253E-3</v>
      </c>
      <c r="J362" s="1">
        <f t="shared" si="30"/>
        <v>1.0775315944654253E-3</v>
      </c>
    </row>
    <row r="363" spans="6:10" x14ac:dyDescent="0.25">
      <c r="F363" s="1">
        <v>362</v>
      </c>
      <c r="G363" s="1">
        <f t="shared" si="31"/>
        <v>1.4375768914844433</v>
      </c>
      <c r="H363" s="2">
        <f t="shared" si="29"/>
        <v>1</v>
      </c>
      <c r="I363" s="1">
        <f t="shared" si="32"/>
        <v>1.0470528490051862E-3</v>
      </c>
      <c r="J363" s="1">
        <f t="shared" si="30"/>
        <v>1.0470528490051862E-3</v>
      </c>
    </row>
    <row r="364" spans="6:10" x14ac:dyDescent="0.25">
      <c r="F364" s="1">
        <v>363</v>
      </c>
      <c r="G364" s="1">
        <f t="shared" si="31"/>
        <v>1.4415535910459494</v>
      </c>
      <c r="H364" s="2">
        <f t="shared" si="29"/>
        <v>1</v>
      </c>
      <c r="I364" s="1">
        <f t="shared" si="32"/>
        <v>1.0165078709352216E-3</v>
      </c>
      <c r="J364" s="1">
        <f t="shared" si="30"/>
        <v>1.0165078709352216E-3</v>
      </c>
    </row>
    <row r="365" spans="6:10" x14ac:dyDescent="0.25">
      <c r="F365" s="1">
        <v>364</v>
      </c>
      <c r="G365" s="1">
        <f t="shared" si="31"/>
        <v>1.4455302906074556</v>
      </c>
      <c r="H365" s="2">
        <f t="shared" si="29"/>
        <v>1</v>
      </c>
      <c r="I365" s="1">
        <f t="shared" si="32"/>
        <v>9.8589859241550969E-4</v>
      </c>
      <c r="J365" s="1">
        <f t="shared" si="30"/>
        <v>9.8589859241550969E-4</v>
      </c>
    </row>
    <row r="366" spans="6:10" x14ac:dyDescent="0.25">
      <c r="F366" s="1">
        <v>365</v>
      </c>
      <c r="G366" s="1">
        <f t="shared" si="31"/>
        <v>1.4495069901689617</v>
      </c>
      <c r="H366" s="2">
        <f t="shared" si="29"/>
        <v>1</v>
      </c>
      <c r="I366" s="1">
        <f t="shared" si="32"/>
        <v>9.5522694967343732E-4</v>
      </c>
      <c r="J366" s="1">
        <f t="shared" si="30"/>
        <v>9.5522694967343732E-4</v>
      </c>
    </row>
    <row r="367" spans="6:10" x14ac:dyDescent="0.25">
      <c r="F367" s="1">
        <v>366</v>
      </c>
      <c r="G367" s="1">
        <f t="shared" si="31"/>
        <v>1.4534836897304677</v>
      </c>
      <c r="H367" s="2">
        <f t="shared" si="29"/>
        <v>1</v>
      </c>
      <c r="I367" s="1">
        <f t="shared" si="32"/>
        <v>9.2449488288131156E-4</v>
      </c>
      <c r="J367" s="1">
        <f t="shared" si="30"/>
        <v>9.2449488288131156E-4</v>
      </c>
    </row>
    <row r="368" spans="6:10" x14ac:dyDescent="0.25">
      <c r="F368" s="1">
        <v>367</v>
      </c>
      <c r="G368" s="1">
        <f t="shared" si="31"/>
        <v>1.4574603892919737</v>
      </c>
      <c r="H368" s="2">
        <f t="shared" si="29"/>
        <v>1</v>
      </c>
      <c r="I368" s="1">
        <f t="shared" si="32"/>
        <v>8.9370433603363814E-4</v>
      </c>
      <c r="J368" s="1">
        <f t="shared" si="30"/>
        <v>8.9370433603363814E-4</v>
      </c>
    </row>
    <row r="369" spans="6:10" x14ac:dyDescent="0.25">
      <c r="F369" s="1">
        <v>368</v>
      </c>
      <c r="G369" s="1">
        <f t="shared" si="31"/>
        <v>1.4614370888534798</v>
      </c>
      <c r="H369" s="2">
        <f t="shared" si="29"/>
        <v>1</v>
      </c>
      <c r="I369" s="1">
        <f t="shared" si="32"/>
        <v>8.6285725682415089E-4</v>
      </c>
      <c r="J369" s="1">
        <f t="shared" si="30"/>
        <v>8.6285725682415089E-4</v>
      </c>
    </row>
    <row r="370" spans="6:10" x14ac:dyDescent="0.25">
      <c r="F370" s="1">
        <v>369</v>
      </c>
      <c r="G370" s="1">
        <f t="shared" si="31"/>
        <v>1.4654137884149858</v>
      </c>
      <c r="H370" s="2">
        <f t="shared" si="29"/>
        <v>1</v>
      </c>
      <c r="I370" s="1">
        <f t="shared" si="32"/>
        <v>8.3195559652260659E-4</v>
      </c>
      <c r="J370" s="1">
        <f t="shared" si="30"/>
        <v>8.3195559652260659E-4</v>
      </c>
    </row>
    <row r="371" spans="6:10" x14ac:dyDescent="0.25">
      <c r="F371" s="1">
        <v>370</v>
      </c>
      <c r="G371" s="1">
        <f t="shared" si="31"/>
        <v>1.4693904879764919</v>
      </c>
      <c r="H371" s="2">
        <f t="shared" si="29"/>
        <v>1</v>
      </c>
      <c r="I371" s="1">
        <f t="shared" si="32"/>
        <v>8.0100130985135656E-4</v>
      </c>
      <c r="J371" s="1">
        <f t="shared" si="30"/>
        <v>8.0100130985135656E-4</v>
      </c>
    </row>
    <row r="372" spans="6:10" x14ac:dyDescent="0.25">
      <c r="F372" s="1">
        <v>371</v>
      </c>
      <c r="G372" s="1">
        <f t="shared" si="31"/>
        <v>1.4733671875379981</v>
      </c>
      <c r="H372" s="2">
        <f t="shared" si="29"/>
        <v>1</v>
      </c>
      <c r="I372" s="1">
        <f t="shared" si="32"/>
        <v>7.6999635486169526E-4</v>
      </c>
      <c r="J372" s="1">
        <f t="shared" si="30"/>
        <v>7.6999635486169526E-4</v>
      </c>
    </row>
    <row r="373" spans="6:10" x14ac:dyDescent="0.25">
      <c r="F373" s="1">
        <v>372</v>
      </c>
      <c r="G373" s="1">
        <f t="shared" si="31"/>
        <v>1.4773438870995041</v>
      </c>
      <c r="H373" s="2">
        <f t="shared" si="29"/>
        <v>1</v>
      </c>
      <c r="I373" s="1">
        <f t="shared" si="32"/>
        <v>7.3894269281000926E-4</v>
      </c>
      <c r="J373" s="1">
        <f t="shared" si="30"/>
        <v>7.3894269281000926E-4</v>
      </c>
    </row>
    <row r="374" spans="6:10" x14ac:dyDescent="0.25">
      <c r="F374" s="1">
        <v>373</v>
      </c>
      <c r="G374" s="1">
        <f t="shared" si="31"/>
        <v>1.4813205866610102</v>
      </c>
      <c r="H374" s="2">
        <f t="shared" si="29"/>
        <v>1</v>
      </c>
      <c r="I374" s="1">
        <f t="shared" si="32"/>
        <v>7.0784228803370439E-4</v>
      </c>
      <c r="J374" s="1">
        <f t="shared" si="30"/>
        <v>7.0784228803370439E-4</v>
      </c>
    </row>
    <row r="375" spans="6:10" x14ac:dyDescent="0.25">
      <c r="F375" s="1">
        <v>374</v>
      </c>
      <c r="G375" s="1">
        <f t="shared" si="31"/>
        <v>1.4852972862225162</v>
      </c>
      <c r="H375" s="2">
        <f t="shared" si="29"/>
        <v>1</v>
      </c>
      <c r="I375" s="1">
        <f t="shared" si="32"/>
        <v>6.7669710782695687E-4</v>
      </c>
      <c r="J375" s="1">
        <f t="shared" si="30"/>
        <v>6.7669710782695687E-4</v>
      </c>
    </row>
    <row r="376" spans="6:10" x14ac:dyDescent="0.25">
      <c r="F376" s="1">
        <v>375</v>
      </c>
      <c r="G376" s="1">
        <f t="shared" si="31"/>
        <v>1.4892739857840223</v>
      </c>
      <c r="H376" s="2">
        <f t="shared" si="29"/>
        <v>1</v>
      </c>
      <c r="I376" s="1">
        <f t="shared" si="32"/>
        <v>6.4550912231626741E-4</v>
      </c>
      <c r="J376" s="1">
        <f t="shared" si="30"/>
        <v>6.4550912231626741E-4</v>
      </c>
    </row>
    <row r="377" spans="6:10" x14ac:dyDescent="0.25">
      <c r="F377" s="1">
        <v>376</v>
      </c>
      <c r="G377" s="1">
        <f t="shared" si="31"/>
        <v>1.4932506853455283</v>
      </c>
      <c r="H377" s="2">
        <f t="shared" si="29"/>
        <v>1</v>
      </c>
      <c r="I377" s="1">
        <f t="shared" si="32"/>
        <v>6.1428030433583857E-4</v>
      </c>
      <c r="J377" s="1">
        <f t="shared" si="30"/>
        <v>6.1428030433583857E-4</v>
      </c>
    </row>
    <row r="378" spans="6:10" x14ac:dyDescent="0.25">
      <c r="F378" s="1">
        <v>377</v>
      </c>
      <c r="G378" s="1">
        <f t="shared" si="31"/>
        <v>1.4972273849070343</v>
      </c>
      <c r="H378" s="2">
        <f t="shared" si="29"/>
        <v>1</v>
      </c>
      <c r="I378" s="1">
        <f t="shared" si="32"/>
        <v>5.8301262930278072E-4</v>
      </c>
      <c r="J378" s="1">
        <f t="shared" si="30"/>
        <v>5.8301262930278072E-4</v>
      </c>
    </row>
    <row r="379" spans="6:10" x14ac:dyDescent="0.25">
      <c r="F379" s="1">
        <v>378</v>
      </c>
      <c r="G379" s="1">
        <f t="shared" si="31"/>
        <v>1.5012040844685406</v>
      </c>
      <c r="H379" s="2">
        <f t="shared" si="29"/>
        <v>1</v>
      </c>
      <c r="I379" s="1">
        <f t="shared" si="32"/>
        <v>5.5170807509215313E-4</v>
      </c>
      <c r="J379" s="1">
        <f t="shared" si="30"/>
        <v>5.5170807509215313E-4</v>
      </c>
    </row>
    <row r="380" spans="6:10" x14ac:dyDescent="0.25">
      <c r="F380" s="1">
        <v>379</v>
      </c>
      <c r="G380" s="1">
        <f t="shared" si="31"/>
        <v>1.5051807840300466</v>
      </c>
      <c r="H380" s="2">
        <f t="shared" si="29"/>
        <v>1</v>
      </c>
      <c r="I380" s="1">
        <f t="shared" si="32"/>
        <v>5.2036862191185763E-4</v>
      </c>
      <c r="J380" s="1">
        <f t="shared" si="30"/>
        <v>5.2036862191185763E-4</v>
      </c>
    </row>
    <row r="381" spans="6:10" x14ac:dyDescent="0.25">
      <c r="F381" s="1">
        <v>380</v>
      </c>
      <c r="G381" s="1">
        <f t="shared" si="31"/>
        <v>1.5091574835915527</v>
      </c>
      <c r="H381" s="2">
        <f t="shared" si="29"/>
        <v>1</v>
      </c>
      <c r="I381" s="1">
        <f t="shared" si="32"/>
        <v>4.8899625217736797E-4</v>
      </c>
      <c r="J381" s="1">
        <f t="shared" si="30"/>
        <v>4.8899625217736797E-4</v>
      </c>
    </row>
    <row r="382" spans="6:10" x14ac:dyDescent="0.25">
      <c r="F382" s="1">
        <v>381</v>
      </c>
      <c r="G382" s="1">
        <f t="shared" si="31"/>
        <v>1.5131341831530587</v>
      </c>
      <c r="H382" s="2">
        <f t="shared" si="29"/>
        <v>1</v>
      </c>
      <c r="I382" s="1">
        <f t="shared" si="32"/>
        <v>4.5759295038633662E-4</v>
      </c>
      <c r="J382" s="1">
        <f t="shared" si="30"/>
        <v>4.5759295038633662E-4</v>
      </c>
    </row>
    <row r="383" spans="6:10" x14ac:dyDescent="0.25">
      <c r="F383" s="1">
        <v>382</v>
      </c>
      <c r="G383" s="1">
        <f t="shared" si="31"/>
        <v>1.5171108827145647</v>
      </c>
      <c r="H383" s="2">
        <f t="shared" si="29"/>
        <v>1</v>
      </c>
      <c r="I383" s="1">
        <f t="shared" si="32"/>
        <v>4.2616070299306087E-4</v>
      </c>
      <c r="J383" s="1">
        <f t="shared" si="30"/>
        <v>4.2616070299306087E-4</v>
      </c>
    </row>
    <row r="384" spans="6:10" x14ac:dyDescent="0.25">
      <c r="F384" s="1">
        <v>383</v>
      </c>
      <c r="G384" s="1">
        <f t="shared" si="31"/>
        <v>1.5210875822760708</v>
      </c>
      <c r="H384" s="2">
        <f t="shared" si="29"/>
        <v>1</v>
      </c>
      <c r="I384" s="1">
        <f t="shared" si="32"/>
        <v>3.9470149828282799E-4</v>
      </c>
      <c r="J384" s="1">
        <f t="shared" si="30"/>
        <v>3.9470149828282799E-4</v>
      </c>
    </row>
    <row r="385" spans="6:10" x14ac:dyDescent="0.25">
      <c r="F385" s="1">
        <v>384</v>
      </c>
      <c r="G385" s="1">
        <f t="shared" si="31"/>
        <v>1.5250642818375768</v>
      </c>
      <c r="H385" s="2">
        <f t="shared" si="29"/>
        <v>1</v>
      </c>
      <c r="I385" s="1">
        <f t="shared" si="32"/>
        <v>3.6321732624614288E-4</v>
      </c>
      <c r="J385" s="1">
        <f t="shared" si="30"/>
        <v>3.6321732624614288E-4</v>
      </c>
    </row>
    <row r="386" spans="6:10" x14ac:dyDescent="0.25">
      <c r="F386" s="1">
        <v>385</v>
      </c>
      <c r="G386" s="1">
        <f t="shared" si="31"/>
        <v>1.5290409813990831</v>
      </c>
      <c r="H386" s="2">
        <f t="shared" ref="H386:H396" si="33">IF(G386&gt;$B$30, 1, 0.5*((((SIN(G386-(ASIN(($B$7/$B$6)*SIN(G386)))))^2)/((SIN(G386+(ASIN(($B$7/$B$6)*SIN(G386)))))^2))+(((TAN(G386-(ASIN(($B$7/$B$6)*SIN(G386)))))^2)/((TAN(G386+(ASIN(($B$7/$B$6)*SIN(G386)))))^2))))</f>
        <v>1</v>
      </c>
      <c r="I386" s="1">
        <f t="shared" si="32"/>
        <v>3.3171017845284769E-4</v>
      </c>
      <c r="J386" s="1">
        <f t="shared" ref="J386:J396" si="34">(H386*I386)</f>
        <v>3.3171017845284769E-4</v>
      </c>
    </row>
    <row r="387" spans="6:10" x14ac:dyDescent="0.25">
      <c r="F387" s="1">
        <v>386</v>
      </c>
      <c r="G387" s="1">
        <f t="shared" ref="G387:G396" si="35">(F387-(1/2))*($B$29)</f>
        <v>1.5330176809605891</v>
      </c>
      <c r="H387" s="2">
        <f t="shared" si="33"/>
        <v>1</v>
      </c>
      <c r="I387" s="1">
        <f t="shared" ref="I387:I396" si="36">2*SIN(G387)*COS(G387)*SIN($B$29)</f>
        <v>3.0018204792614945E-4</v>
      </c>
      <c r="J387" s="1">
        <f t="shared" si="34"/>
        <v>3.0018204792614945E-4</v>
      </c>
    </row>
    <row r="388" spans="6:10" x14ac:dyDescent="0.25">
      <c r="F388" s="1">
        <v>387</v>
      </c>
      <c r="G388" s="1">
        <f t="shared" si="35"/>
        <v>1.5369943805220951</v>
      </c>
      <c r="H388" s="2">
        <f t="shared" si="33"/>
        <v>1</v>
      </c>
      <c r="I388" s="1">
        <f t="shared" si="36"/>
        <v>2.6863492901653841E-4</v>
      </c>
      <c r="J388" s="1">
        <f t="shared" si="34"/>
        <v>2.6863492901653841E-4</v>
      </c>
    </row>
    <row r="389" spans="6:10" x14ac:dyDescent="0.25">
      <c r="F389" s="1">
        <v>388</v>
      </c>
      <c r="G389" s="1">
        <f t="shared" si="35"/>
        <v>1.5409710800836012</v>
      </c>
      <c r="H389" s="2">
        <f t="shared" si="33"/>
        <v>1</v>
      </c>
      <c r="I389" s="1">
        <f t="shared" si="36"/>
        <v>2.3707081727564002E-4</v>
      </c>
      <c r="J389" s="1">
        <f t="shared" si="34"/>
        <v>2.3707081727564002E-4</v>
      </c>
    </row>
    <row r="390" spans="6:10" x14ac:dyDescent="0.25">
      <c r="F390" s="1">
        <v>389</v>
      </c>
      <c r="G390" s="1">
        <f t="shared" si="35"/>
        <v>1.5449477796451072</v>
      </c>
      <c r="H390" s="2">
        <f t="shared" si="33"/>
        <v>1</v>
      </c>
      <c r="I390" s="1">
        <f t="shared" si="36"/>
        <v>2.0549170932998188E-4</v>
      </c>
      <c r="J390" s="1">
        <f t="shared" si="34"/>
        <v>2.0549170932998188E-4</v>
      </c>
    </row>
    <row r="391" spans="6:10" x14ac:dyDescent="0.25">
      <c r="F391" s="1">
        <v>390</v>
      </c>
      <c r="G391" s="1">
        <f t="shared" si="35"/>
        <v>1.5489244792066132</v>
      </c>
      <c r="H391" s="2">
        <f t="shared" si="33"/>
        <v>1</v>
      </c>
      <c r="I391" s="1">
        <f t="shared" si="36"/>
        <v>1.7389960275469507E-4</v>
      </c>
      <c r="J391" s="1">
        <f t="shared" si="34"/>
        <v>1.7389960275469507E-4</v>
      </c>
    </row>
    <row r="392" spans="6:10" x14ac:dyDescent="0.25">
      <c r="F392" s="1">
        <v>391</v>
      </c>
      <c r="G392" s="1">
        <f t="shared" si="35"/>
        <v>1.5529011787681193</v>
      </c>
      <c r="H392" s="2">
        <f t="shared" si="33"/>
        <v>1</v>
      </c>
      <c r="I392" s="1">
        <f t="shared" si="36"/>
        <v>1.4229649594715488E-4</v>
      </c>
      <c r="J392" s="1">
        <f t="shared" si="34"/>
        <v>1.4229649594715488E-4</v>
      </c>
    </row>
    <row r="393" spans="6:10" x14ac:dyDescent="0.25">
      <c r="F393" s="1">
        <v>392</v>
      </c>
      <c r="G393" s="1">
        <f t="shared" si="35"/>
        <v>1.5568778783296255</v>
      </c>
      <c r="H393" s="2">
        <f t="shared" si="33"/>
        <v>1</v>
      </c>
      <c r="I393" s="1">
        <f t="shared" si="36"/>
        <v>1.1068438800056789E-4</v>
      </c>
      <c r="J393" s="1">
        <f t="shared" si="34"/>
        <v>1.1068438800056789E-4</v>
      </c>
    </row>
    <row r="394" spans="6:10" x14ac:dyDescent="0.25">
      <c r="F394" s="1">
        <v>393</v>
      </c>
      <c r="G394" s="1">
        <f t="shared" si="35"/>
        <v>1.5608545778911316</v>
      </c>
      <c r="H394" s="2">
        <f t="shared" si="33"/>
        <v>1</v>
      </c>
      <c r="I394" s="1">
        <f t="shared" si="36"/>
        <v>7.9065278577524156E-5</v>
      </c>
      <c r="J394" s="1">
        <f t="shared" si="34"/>
        <v>7.9065278577524156E-5</v>
      </c>
    </row>
    <row r="395" spans="6:10" x14ac:dyDescent="0.25">
      <c r="F395" s="1">
        <v>394</v>
      </c>
      <c r="G395" s="1">
        <f t="shared" si="35"/>
        <v>1.5648312774526376</v>
      </c>
      <c r="H395" s="2">
        <f t="shared" si="33"/>
        <v>1</v>
      </c>
      <c r="I395" s="1">
        <f t="shared" si="36"/>
        <v>4.7441167783495378E-5</v>
      </c>
      <c r="J395" s="1">
        <f t="shared" si="34"/>
        <v>4.7441167783495378E-5</v>
      </c>
    </row>
    <row r="396" spans="6:10" x14ac:dyDescent="0.25">
      <c r="F396" s="1">
        <v>395</v>
      </c>
      <c r="G396" s="1">
        <f t="shared" si="35"/>
        <v>1.5688079770141437</v>
      </c>
      <c r="H396" s="2">
        <f t="shared" si="33"/>
        <v>1</v>
      </c>
      <c r="I396" s="1">
        <f t="shared" si="36"/>
        <v>1.5814056040322788E-5</v>
      </c>
      <c r="J396" s="1">
        <f t="shared" si="34"/>
        <v>1.5814056040322788E-5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7" r:id="rId4">
          <objectPr defaultSize="0" r:id="rId5">
            <anchor moveWithCells="1">
              <from>
                <xdr:col>3</xdr:col>
                <xdr:colOff>190500</xdr:colOff>
                <xdr:row>35</xdr:row>
                <xdr:rowOff>76200</xdr:rowOff>
              </from>
              <to>
                <xdr:col>4</xdr:col>
                <xdr:colOff>1638300</xdr:colOff>
                <xdr:row>42</xdr:row>
                <xdr:rowOff>180975</xdr:rowOff>
              </to>
            </anchor>
          </objectPr>
        </oleObject>
      </mc:Choice>
      <mc:Fallback>
        <oleObject progId="Equation.DSMT4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4:H55"/>
  <sheetViews>
    <sheetView workbookViewId="0">
      <selection activeCell="A4" sqref="A4"/>
    </sheetView>
  </sheetViews>
  <sheetFormatPr defaultRowHeight="15" x14ac:dyDescent="0.25"/>
  <cols>
    <col min="1" max="1" width="11.85546875" customWidth="1"/>
    <col min="2" max="2" width="14.5703125" customWidth="1"/>
    <col min="3" max="3" width="15.85546875" customWidth="1"/>
    <col min="4" max="4" width="15.28515625" customWidth="1"/>
    <col min="5" max="5" width="14.42578125" customWidth="1"/>
    <col min="6" max="6" width="14.5703125" customWidth="1"/>
    <col min="8" max="8" width="16" style="1" customWidth="1"/>
  </cols>
  <sheetData>
    <row r="4" spans="1:8" ht="48" x14ac:dyDescent="0.25">
      <c r="A4" s="23" t="s">
        <v>30</v>
      </c>
      <c r="B4" s="25" t="s">
        <v>54</v>
      </c>
      <c r="C4" s="25" t="s">
        <v>55</v>
      </c>
      <c r="D4" s="25" t="s">
        <v>56</v>
      </c>
      <c r="E4" s="25" t="s">
        <v>57</v>
      </c>
      <c r="F4" s="25" t="s">
        <v>58</v>
      </c>
      <c r="G4" s="31"/>
      <c r="H4" s="25" t="s">
        <v>59</v>
      </c>
    </row>
    <row r="5" spans="1:8" x14ac:dyDescent="0.25">
      <c r="A5" s="1">
        <v>0.3</v>
      </c>
      <c r="B5" s="1">
        <v>2.9909796188771653E-2</v>
      </c>
      <c r="C5" s="1">
        <v>2.700607562124286E-2</v>
      </c>
      <c r="D5" s="1">
        <v>2.4737292033321558E-2</v>
      </c>
      <c r="E5" s="1">
        <v>1.1598167229648746E-2</v>
      </c>
      <c r="F5" s="1">
        <v>8.9899594029112101E-3</v>
      </c>
      <c r="H5" s="1">
        <f>-0.0247+0.0137*EXP(2.873*(A5)^1.64)+(0.0116/(1.02-A5))</f>
        <v>1.1825710910750759E-2</v>
      </c>
    </row>
    <row r="6" spans="1:8" x14ac:dyDescent="0.25">
      <c r="A6" s="1">
        <v>0.31397999999999998</v>
      </c>
      <c r="B6" s="1">
        <v>3.1447719824031724E-2</v>
      </c>
      <c r="C6" s="1">
        <v>2.7351592041274356E-2</v>
      </c>
      <c r="D6" s="1">
        <v>2.6102069909706697E-2</v>
      </c>
      <c r="E6" s="1">
        <v>1.2768639602601212E-2</v>
      </c>
      <c r="F6" s="1">
        <v>1.1085611244774817E-2</v>
      </c>
      <c r="H6" s="1">
        <f t="shared" ref="H6:H55" si="0">-0.0247+0.0137*EXP(2.873*(A6)^1.64)+(0.0116/(1.02-A6))</f>
        <v>1.2786105614287412E-2</v>
      </c>
    </row>
    <row r="7" spans="1:8" x14ac:dyDescent="0.25">
      <c r="A7" s="1">
        <v>0.32795999999999997</v>
      </c>
      <c r="B7" s="1">
        <v>3.502053395535857E-2</v>
      </c>
      <c r="C7" s="1">
        <v>2.6920902763969322E-2</v>
      </c>
      <c r="D7" s="1">
        <v>2.6670147647357999E-2</v>
      </c>
      <c r="E7" s="1">
        <v>1.3165654922294509E-2</v>
      </c>
      <c r="F7" s="1">
        <v>1.1693887097443685E-2</v>
      </c>
      <c r="H7" s="1">
        <f t="shared" si="0"/>
        <v>1.3798972336772446E-2</v>
      </c>
    </row>
    <row r="8" spans="1:8" x14ac:dyDescent="0.25">
      <c r="A8" s="1">
        <v>0.34194000000000002</v>
      </c>
      <c r="B8" s="1">
        <v>3.9149903053867216E-2</v>
      </c>
      <c r="C8" s="1">
        <v>2.6172075306530689E-2</v>
      </c>
      <c r="D8" s="1">
        <v>2.6433465076982667E-2</v>
      </c>
      <c r="E8" s="1">
        <v>1.2934737129289655E-2</v>
      </c>
      <c r="F8" s="1">
        <v>1.124144630347648E-2</v>
      </c>
      <c r="H8" s="1">
        <f t="shared" si="0"/>
        <v>1.4867314062557639E-2</v>
      </c>
    </row>
    <row r="9" spans="1:8" x14ac:dyDescent="0.25">
      <c r="A9" s="1">
        <v>0.35592000000000001</v>
      </c>
      <c r="B9" s="1">
        <v>4.2924689501691232E-2</v>
      </c>
      <c r="C9" s="1">
        <v>2.5557916699800225E-2</v>
      </c>
      <c r="D9" s="1">
        <v>2.5684928615503148E-2</v>
      </c>
      <c r="E9" s="1">
        <v>1.2388703089188871E-2</v>
      </c>
      <c r="F9" s="1">
        <v>1.0357027548965484E-2</v>
      </c>
      <c r="H9" s="1">
        <f t="shared" si="0"/>
        <v>1.5994373904565058E-2</v>
      </c>
    </row>
    <row r="10" spans="1:8" x14ac:dyDescent="0.25">
      <c r="A10" s="1">
        <v>0.36990000000000001</v>
      </c>
      <c r="B10" s="1">
        <v>4.6093712968826979E-2</v>
      </c>
      <c r="C10" s="1">
        <v>2.5339713432628655E-2</v>
      </c>
      <c r="D10" s="1">
        <v>2.4753354887005904E-2</v>
      </c>
      <c r="E10" s="1">
        <v>1.1793732284784421E-2</v>
      </c>
      <c r="F10" s="1">
        <v>9.4829055929823575E-3</v>
      </c>
      <c r="H10" s="1">
        <f t="shared" si="0"/>
        <v>1.7183653624679017E-2</v>
      </c>
    </row>
    <row r="11" spans="1:8" x14ac:dyDescent="0.25">
      <c r="A11" s="1">
        <v>0.38388</v>
      </c>
      <c r="B11" s="1">
        <v>4.8749728026561343E-2</v>
      </c>
      <c r="C11" s="1">
        <v>2.5614979998083647E-2</v>
      </c>
      <c r="D11" s="1">
        <v>2.3895016515449095E-2</v>
      </c>
      <c r="E11" s="1">
        <v>1.1322657000527959E-2</v>
      </c>
      <c r="F11" s="1">
        <v>8.8452691857575632E-3</v>
      </c>
      <c r="H11" s="1">
        <f t="shared" si="0"/>
        <v>1.8438934255203845E-2</v>
      </c>
    </row>
    <row r="12" spans="1:8" x14ac:dyDescent="0.25">
      <c r="A12" s="1">
        <v>0.39785999999999999</v>
      </c>
      <c r="B12" s="1">
        <v>5.1096006268456604E-2</v>
      </c>
      <c r="C12" s="1">
        <v>2.6385418508777379E-2</v>
      </c>
      <c r="D12" s="1">
        <v>2.3277375246594529E-2</v>
      </c>
      <c r="E12" s="1">
        <v>1.1069827043587553E-2</v>
      </c>
      <c r="F12" s="1">
        <v>8.5245602602836128E-3</v>
      </c>
      <c r="H12" s="1">
        <f t="shared" si="0"/>
        <v>1.9764299035644816E-2</v>
      </c>
    </row>
    <row r="13" spans="1:8" x14ac:dyDescent="0.25">
      <c r="A13" s="1">
        <v>0.41183999999999998</v>
      </c>
      <c r="B13" s="1">
        <v>5.3336343754801084E-2</v>
      </c>
      <c r="C13" s="1">
        <v>2.7608532888713976E-2</v>
      </c>
      <c r="D13" s="1">
        <v>2.2995442061762298E-2</v>
      </c>
      <c r="E13" s="1">
        <v>1.1076644363263151E-2</v>
      </c>
      <c r="F13" s="1">
        <v>8.5227849384460468E-3</v>
      </c>
      <c r="H13" s="1">
        <f t="shared" si="0"/>
        <v>2.1164158918826968E-2</v>
      </c>
    </row>
    <row r="14" spans="1:8" x14ac:dyDescent="0.25">
      <c r="A14" s="1">
        <v>0.42581999999999998</v>
      </c>
      <c r="B14" s="1">
        <v>5.5636901290267604E-2</v>
      </c>
      <c r="C14" s="1">
        <v>2.9227631940567215E-2</v>
      </c>
      <c r="D14" s="1">
        <v>2.3093485280491932E-2</v>
      </c>
      <c r="E14" s="1">
        <v>1.1352546396709993E-2</v>
      </c>
      <c r="F14" s="1">
        <v>8.8072105357726652E-3</v>
      </c>
      <c r="H14" s="1">
        <f t="shared" si="0"/>
        <v>2.264328094578404E-2</v>
      </c>
    </row>
    <row r="15" spans="1:8" x14ac:dyDescent="0.25">
      <c r="A15" s="1">
        <v>0.43980000000000002</v>
      </c>
      <c r="B15" s="1">
        <v>5.8120078757998496E-2</v>
      </c>
      <c r="C15" s="1">
        <v>3.1186834228348517E-2</v>
      </c>
      <c r="D15" s="1">
        <v>2.3583251037543048E-2</v>
      </c>
      <c r="E15" s="1">
        <v>1.1889339392077635E-2</v>
      </c>
      <c r="F15" s="1">
        <v>9.334398119966187E-3</v>
      </c>
      <c r="H15" s="1">
        <f t="shared" si="0"/>
        <v>2.4206819841632834E-2</v>
      </c>
    </row>
    <row r="16" spans="1:8" x14ac:dyDescent="0.25">
      <c r="A16" s="1">
        <v>0.45378000000000002</v>
      </c>
      <c r="B16" s="1">
        <v>6.0870101237559093E-2</v>
      </c>
      <c r="C16" s="1">
        <v>3.3437481278389761E-2</v>
      </c>
      <c r="D16" s="1">
        <v>2.4457170540123647E-2</v>
      </c>
      <c r="E16" s="1">
        <v>1.2670219715352747E-2</v>
      </c>
      <c r="F16" s="1">
        <v>1.0061886771892029E-2</v>
      </c>
      <c r="H16" s="1">
        <f t="shared" si="0"/>
        <v>2.5860353246830288E-2</v>
      </c>
    </row>
    <row r="17" spans="1:8" x14ac:dyDescent="0.25">
      <c r="A17" s="1">
        <v>0.46776000000000001</v>
      </c>
      <c r="B17" s="1">
        <v>6.3941514065625177E-2</v>
      </c>
      <c r="C17" s="1">
        <v>3.5940121442402571E-2</v>
      </c>
      <c r="D17" s="1">
        <v>2.5697281812698914E-2</v>
      </c>
      <c r="E17" s="1">
        <v>1.3675176116820391E-2</v>
      </c>
      <c r="F17" s="1">
        <v>1.0953043147461761E-2</v>
      </c>
      <c r="H17" s="1">
        <f t="shared" si="0"/>
        <v>2.7609921072289621E-2</v>
      </c>
    </row>
    <row r="18" spans="1:8" x14ac:dyDescent="0.25">
      <c r="A18" s="1">
        <v>0.48174</v>
      </c>
      <c r="B18" s="1">
        <v>6.736724775264899E-2</v>
      </c>
      <c r="C18" s="1">
        <v>3.8664416695507242E-2</v>
      </c>
      <c r="D18" s="1">
        <v>2.7280999492636113E-2</v>
      </c>
      <c r="E18" s="1">
        <v>1.488408779441591E-2</v>
      </c>
      <c r="F18" s="1">
        <v>1.1978445679793495E-2</v>
      </c>
      <c r="H18" s="1">
        <f t="shared" si="0"/>
        <v>2.9462069555936561E-2</v>
      </c>
    </row>
    <row r="19" spans="1:8" x14ac:dyDescent="0.25">
      <c r="A19" s="1">
        <v>0.49571999999999999</v>
      </c>
      <c r="B19" s="1">
        <v>7.1165247808983048E-2</v>
      </c>
      <c r="C19" s="1">
        <v>4.1588204764723004E-2</v>
      </c>
      <c r="D19" s="1">
        <v>2.9184717169985063E-2</v>
      </c>
      <c r="E19" s="1">
        <v>1.6278408479906102E-2</v>
      </c>
      <c r="F19" s="1">
        <v>1.3115670653933093E-2</v>
      </c>
      <c r="H19" s="1">
        <f t="shared" si="0"/>
        <v>3.1423900706394808E-2</v>
      </c>
    </row>
    <row r="20" spans="1:8" x14ac:dyDescent="0.25">
      <c r="A20" s="1">
        <v>0.50970000000000004</v>
      </c>
      <c r="B20" s="1">
        <v>7.5343575833948739E-2</v>
      </c>
      <c r="C20" s="1">
        <v>4.4696324165640594E-2</v>
      </c>
      <c r="D20" s="1">
        <v>3.1385974051605731E-2</v>
      </c>
      <c r="E20" s="1">
        <v>1.7842005952286712E-2</v>
      </c>
      <c r="F20" s="1">
        <v>1.4348450041485781E-2</v>
      </c>
      <c r="H20" s="1">
        <f t="shared" si="0"/>
        <v>3.3503127951720703E-2</v>
      </c>
    </row>
    <row r="21" spans="1:8" x14ac:dyDescent="0.25">
      <c r="A21" s="1">
        <v>0.52368000000000003</v>
      </c>
      <c r="B21" s="1">
        <v>7.9904195000265285E-2</v>
      </c>
      <c r="C21" s="1">
        <v>4.7979480253194803E-2</v>
      </c>
      <c r="D21" s="1">
        <v>3.3864695346614966E-2</v>
      </c>
      <c r="E21" s="1">
        <v>1.9561511300963341E-2</v>
      </c>
      <c r="F21" s="1">
        <v>1.5665674780613842E-2</v>
      </c>
      <c r="H21" s="1">
        <f t="shared" si="0"/>
        <v>3.5708138974107989E-2</v>
      </c>
    </row>
    <row r="22" spans="1:8" x14ac:dyDescent="0.25">
      <c r="A22" s="1">
        <v>0.53766000000000003</v>
      </c>
      <c r="B22" s="1">
        <v>8.4845718441276113E-2</v>
      </c>
      <c r="C22" s="1">
        <v>5.1433263991596513E-2</v>
      </c>
      <c r="D22" s="1">
        <v>3.660384960624731E-2</v>
      </c>
      <c r="E22" s="1">
        <v>2.1426395103936968E-2</v>
      </c>
      <c r="F22" s="1">
        <v>1.7060456213440742E-2</v>
      </c>
      <c r="H22" s="1">
        <f t="shared" si="0"/>
        <v>3.8048066913976594E-2</v>
      </c>
    </row>
    <row r="23" spans="1:8" x14ac:dyDescent="0.25">
      <c r="A23" s="1">
        <v>0.55164000000000002</v>
      </c>
      <c r="B23" s="1">
        <v>9.0165377220508824E-2</v>
      </c>
      <c r="C23" s="1">
        <v>5.5057355086253236E-2</v>
      </c>
      <c r="D23" s="1">
        <v>3.958975022919102E-2</v>
      </c>
      <c r="E23" s="1">
        <v>2.3428902285572123E-2</v>
      </c>
      <c r="F23" s="1">
        <v>1.8529327118939214E-2</v>
      </c>
      <c r="H23" s="1">
        <f t="shared" si="0"/>
        <v>4.0532871380371496E-2</v>
      </c>
    </row>
    <row r="24" spans="1:8" x14ac:dyDescent="0.25">
      <c r="A24" s="1">
        <v>0.56562000000000001</v>
      </c>
      <c r="B24" s="1">
        <v>9.5860418290705532E-2</v>
      </c>
      <c r="C24" s="1">
        <v>5.8854905437518638E-2</v>
      </c>
      <c r="D24" s="1">
        <v>4.2812150020699422E-2</v>
      </c>
      <c r="E24" s="1">
        <v>2.5563924944407346E-2</v>
      </c>
      <c r="F24" s="1">
        <v>2.007160129616381E-2</v>
      </c>
      <c r="H24" s="1">
        <f t="shared" si="0"/>
        <v>4.3173431024512918E-2</v>
      </c>
    </row>
    <row r="25" spans="1:8" x14ac:dyDescent="0.25">
      <c r="A25" s="1">
        <v>0.5796</v>
      </c>
      <c r="B25" s="1">
        <v>0.10192909598261107</v>
      </c>
      <c r="C25" s="1">
        <v>6.283208535848514E-2</v>
      </c>
      <c r="D25" s="1">
        <v>4.6264225845479533E-2</v>
      </c>
      <c r="E25" s="1">
        <v>2.7828860532232495E-2</v>
      </c>
      <c r="F25" s="1">
        <v>2.1688883519052328E-2</v>
      </c>
      <c r="H25" s="1">
        <f t="shared" si="0"/>
        <v>4.5981649840350733E-2</v>
      </c>
    </row>
    <row r="26" spans="1:8" x14ac:dyDescent="0.25">
      <c r="A26" s="1">
        <v>0.59358</v>
      </c>
      <c r="B26" s="1">
        <v>0.10837138087557444</v>
      </c>
      <c r="C26" s="1">
        <v>6.699777215366691E-2</v>
      </c>
      <c r="D26" s="1">
        <v>4.9942516589710884E-2</v>
      </c>
      <c r="E26" s="1">
        <v>3.0223483621817242E-2</v>
      </c>
      <c r="F26" s="1">
        <v>2.338471210922648E-2</v>
      </c>
      <c r="H26" s="1">
        <f t="shared" si="0"/>
        <v>4.8970579878183762E-2</v>
      </c>
    </row>
    <row r="27" spans="1:8" x14ac:dyDescent="0.25">
      <c r="A27" s="1">
        <v>0.60755999999999999</v>
      </c>
      <c r="B27" s="1">
        <v>0.11518947884039013</v>
      </c>
      <c r="C27" s="1">
        <v>7.1363362675097755E-2</v>
      </c>
      <c r="D27" s="1">
        <v>5.3846855934838164E-2</v>
      </c>
      <c r="E27" s="1">
        <v>3.2749848294797497E-2</v>
      </c>
      <c r="F27" s="1">
        <v>2.5164315132727454E-2</v>
      </c>
      <c r="H27" s="1">
        <f t="shared" si="0"/>
        <v>5.2154563733318116E-2</v>
      </c>
    </row>
    <row r="28" spans="1:8" x14ac:dyDescent="0.25">
      <c r="A28" s="1">
        <v>0.62153999999999998</v>
      </c>
      <c r="B28" s="1">
        <v>0.12238822981967852</v>
      </c>
      <c r="C28" s="1">
        <v>7.5942695524721313E-2</v>
      </c>
      <c r="D28" s="1">
        <v>5.7980327861760765E-2</v>
      </c>
      <c r="E28" s="1">
        <v>3.5412231960755547E-2</v>
      </c>
      <c r="F28" s="1">
        <v>2.7034463673825102E-2</v>
      </c>
      <c r="H28" s="1">
        <f t="shared" si="0"/>
        <v>5.5549401054651233E-2</v>
      </c>
    </row>
    <row r="29" spans="1:8" x14ac:dyDescent="0.25">
      <c r="A29" s="1">
        <v>0.63551999999999997</v>
      </c>
      <c r="B29" s="1">
        <v>0.12997543915283172</v>
      </c>
      <c r="C29" s="1">
        <v>8.0752073368999214E-2</v>
      </c>
      <c r="D29" s="1">
        <v>6.2349264731229752E-2</v>
      </c>
      <c r="E29" s="1">
        <v>3.8217128402582567E-2</v>
      </c>
      <c r="F29" s="1">
        <v>2.9003409535195975E-2</v>
      </c>
      <c r="H29" s="1">
        <f t="shared" si="0"/>
        <v>5.9172544482507763E-2</v>
      </c>
    </row>
    <row r="30" spans="1:8" x14ac:dyDescent="0.25">
      <c r="A30" s="1">
        <v>0.64949999999999997</v>
      </c>
      <c r="B30" s="1">
        <v>0.13796218264286875</v>
      </c>
      <c r="C30" s="1">
        <v>8.5810380887440932E-2</v>
      </c>
      <c r="D30" s="1">
        <v>6.696330355016343E-2</v>
      </c>
      <c r="E30" s="1">
        <v>4.1173296988344057E-2</v>
      </c>
      <c r="F30" s="1">
        <v>3.1080899073488218E-2</v>
      </c>
      <c r="H30" s="1">
        <f t="shared" si="0"/>
        <v>6.3043331976381081E-2</v>
      </c>
    </row>
    <row r="31" spans="1:8" x14ac:dyDescent="0.25">
      <c r="A31" s="1">
        <v>0.66347999999999996</v>
      </c>
      <c r="B31" s="1">
        <v>0.14636311904362923</v>
      </c>
      <c r="C31" s="1">
        <v>9.1139299132127788E-2</v>
      </c>
      <c r="D31" s="1">
        <v>7.1835514613257989E-2</v>
      </c>
      <c r="E31" s="1">
        <v>4.429187573008958E-2</v>
      </c>
      <c r="F31" s="1">
        <v>3.327825936986005E-2</v>
      </c>
      <c r="H31" s="1">
        <f t="shared" si="0"/>
        <v>6.7183264582143409E-2</v>
      </c>
    </row>
    <row r="32" spans="1:8" x14ac:dyDescent="0.25">
      <c r="A32" s="1">
        <v>0.67745999999999995</v>
      </c>
      <c r="B32" s="1">
        <v>0.15519683946656371</v>
      </c>
      <c r="C32" s="1">
        <v>9.6763622719925585E-2</v>
      </c>
      <c r="D32" s="1">
        <v>7.6982617552581178E-2</v>
      </c>
      <c r="E32" s="1">
        <v>4.7586567968772392E-2</v>
      </c>
      <c r="F32" s="1">
        <v>3.5608557575090939E-2</v>
      </c>
      <c r="H32" s="1">
        <f t="shared" si="0"/>
        <v>7.1616341532998243E-2</v>
      </c>
    </row>
    <row r="33" spans="1:8" x14ac:dyDescent="0.25">
      <c r="A33" s="1">
        <v>0.69144000000000005</v>
      </c>
      <c r="B33" s="1">
        <v>0.16448628191873355</v>
      </c>
      <c r="C33" s="1">
        <v>0.10271169268419927</v>
      </c>
      <c r="D33" s="1">
        <v>8.2425302746917409E-2</v>
      </c>
      <c r="E33" s="1">
        <v>5.1073915941598123E-2</v>
      </c>
      <c r="F33" s="1">
        <v>3.8086839291133559E-2</v>
      </c>
      <c r="H33" s="1">
        <f t="shared" si="0"/>
        <v>7.6369468499159029E-2</v>
      </c>
    </row>
    <row r="34" spans="1:8" x14ac:dyDescent="0.25">
      <c r="A34" s="1">
        <v>0.70542000000000005</v>
      </c>
      <c r="B34" s="1">
        <v>0.17425924063651932</v>
      </c>
      <c r="C34" s="1">
        <v>0.10901596553394562</v>
      </c>
      <c r="D34" s="1">
        <v>8.8188681173648961E-2</v>
      </c>
      <c r="E34" s="1">
        <v>5.477367960370258E-2</v>
      </c>
      <c r="F34" s="1">
        <v>4.0730457661130579E-2</v>
      </c>
      <c r="H34" s="1">
        <f t="shared" si="0"/>
        <v>8.147296027449924E-2</v>
      </c>
    </row>
    <row r="35" spans="1:8" x14ac:dyDescent="0.25">
      <c r="A35" s="1">
        <v>0.71940000000000004</v>
      </c>
      <c r="B35" s="1">
        <v>0.18454900423693774</v>
      </c>
      <c r="C35" s="1">
        <v>0.11571374890442009</v>
      </c>
      <c r="D35" s="1">
        <v>9.4302893609171892E-2</v>
      </c>
      <c r="E35" s="1">
        <v>5.8709346365719776E-2</v>
      </c>
      <c r="F35" s="1">
        <v>4.3559512040990553E-2</v>
      </c>
      <c r="H35" s="1">
        <f t="shared" si="0"/>
        <v>8.6961166934370782E-2</v>
      </c>
    </row>
    <row r="36" spans="1:8" x14ac:dyDescent="0.25">
      <c r="A36" s="1">
        <v>0.73338000000000003</v>
      </c>
      <c r="B36" s="1">
        <v>0.1953951645089621</v>
      </c>
      <c r="C36" s="1">
        <v>0.1228481472999053</v>
      </c>
      <c r="D36" s="1">
        <v>0.1008039215124404</v>
      </c>
      <c r="E36" s="1">
        <v>6.290880778080786E-2</v>
      </c>
      <c r="F36" s="1">
        <v>4.6597424604151103E-2</v>
      </c>
      <c r="H36" s="1">
        <f t="shared" si="0"/>
        <v>9.287326362368703E-2</v>
      </c>
    </row>
    <row r="37" spans="1:8" x14ac:dyDescent="0.25">
      <c r="A37" s="1">
        <v>0.74736000000000002</v>
      </c>
      <c r="B37" s="1">
        <v>0.20684464995036037</v>
      </c>
      <c r="C37" s="1">
        <v>0.13046927957227958</v>
      </c>
      <c r="D37" s="1">
        <v>0.10773465849104923</v>
      </c>
      <c r="E37" s="1">
        <v>6.7405254135983819E-2</v>
      </c>
      <c r="F37" s="1">
        <v>4.987169632318806E-2</v>
      </c>
      <c r="H37" s="1">
        <f t="shared" si="0"/>
        <v>9.9254260368183411E-2</v>
      </c>
    </row>
    <row r="38" spans="1:8" x14ac:dyDescent="0.25">
      <c r="A38" s="1">
        <v>0.76134000000000002</v>
      </c>
      <c r="B38" s="1">
        <v>0.21895305669521078</v>
      </c>
      <c r="C38" s="1">
        <v>0.13863585563979441</v>
      </c>
      <c r="D38" s="1">
        <v>0.11514632543507164</v>
      </c>
      <c r="E38" s="1">
        <v>7.2238359730267002E-2</v>
      </c>
      <c r="F38" s="1">
        <v>5.3414902555299279E-2</v>
      </c>
      <c r="H38" s="1">
        <f t="shared" si="0"/>
        <v>0.10615631240261229</v>
      </c>
    </row>
    <row r="39" spans="1:8" x14ac:dyDescent="0.25">
      <c r="A39" s="1">
        <v>0.77532000000000001</v>
      </c>
      <c r="B39" s="1">
        <v>0.23178637719733763</v>
      </c>
      <c r="C39" s="1">
        <v>0.14741723779277527</v>
      </c>
      <c r="D39" s="1">
        <v>0.12310034824573959</v>
      </c>
      <c r="E39" s="1">
        <v>7.7455864189868245E-2</v>
      </c>
      <c r="F39" s="1">
        <v>5.7266016266720454E-2</v>
      </c>
      <c r="H39" s="1">
        <f t="shared" si="0"/>
        <v>0.11364044796868988</v>
      </c>
    </row>
    <row r="40" spans="1:8" x14ac:dyDescent="0.25">
      <c r="A40" s="1">
        <v>0.7893</v>
      </c>
      <c r="B40" s="1">
        <v>0.2454232687478041</v>
      </c>
      <c r="C40" s="1">
        <v>0.15689616869824929</v>
      </c>
      <c r="D40" s="1">
        <v>0.1316708712347035</v>
      </c>
      <c r="E40" s="1">
        <v>8.3115704842486954E-2</v>
      </c>
      <c r="F40" s="1">
        <v>6.1472189273591049E-2</v>
      </c>
      <c r="H40" s="1">
        <f t="shared" si="0"/>
        <v>0.12177888683731922</v>
      </c>
    </row>
    <row r="41" spans="1:8" x14ac:dyDescent="0.25">
      <c r="A41" s="1">
        <v>0.80327999999999999</v>
      </c>
      <c r="B41" s="1">
        <v>0.25995806764470009</v>
      </c>
      <c r="C41" s="1">
        <v>0.16717243552543773</v>
      </c>
      <c r="D41" s="1">
        <v>0.14094816293614051</v>
      </c>
      <c r="E41" s="1">
        <v>8.9288932784512567E-2</v>
      </c>
      <c r="F41" s="1">
        <v>6.6091188139422108E-2</v>
      </c>
      <c r="H41" s="1">
        <f t="shared" si="0"/>
        <v>0.13065821174862707</v>
      </c>
    </row>
    <row r="42" spans="1:8" x14ac:dyDescent="0.25">
      <c r="A42" s="1">
        <v>0.81725999999999999</v>
      </c>
      <c r="B42" s="1">
        <v>0.27550485432981342</v>
      </c>
      <c r="C42" s="1">
        <v>0.1783678775197701</v>
      </c>
      <c r="D42" s="1">
        <v>0.15104330368647786</v>
      </c>
      <c r="E42" s="1">
        <v>9.6063769826940038E-2</v>
      </c>
      <c r="F42" s="1">
        <v>7.1194788056551508E-2</v>
      </c>
      <c r="H42" s="1">
        <f t="shared" si="0"/>
        <v>0.14038379903848569</v>
      </c>
    </row>
    <row r="43" spans="1:8" x14ac:dyDescent="0.25">
      <c r="A43" s="1">
        <v>0.83123999999999998</v>
      </c>
      <c r="B43" s="1">
        <v>0.29220303422342819</v>
      </c>
      <c r="C43" s="1">
        <v>0.19063336861321842</v>
      </c>
      <c r="D43" s="1">
        <v>0.16209476065155476</v>
      </c>
      <c r="E43" s="1">
        <v>0.10355136944731633</v>
      </c>
      <c r="F43" s="1">
        <v>7.6873605198068184E-2</v>
      </c>
      <c r="H43" s="1">
        <f t="shared" si="0"/>
        <v>0.1510861547589003</v>
      </c>
    </row>
    <row r="44" spans="1:8" x14ac:dyDescent="0.25">
      <c r="A44" s="1">
        <v>0.84521999999999997</v>
      </c>
      <c r="B44" s="1">
        <v>0.31022516237336595</v>
      </c>
      <c r="C44" s="1">
        <v>0.20415878345512256</v>
      </c>
      <c r="D44" s="1">
        <v>0.17427782056536603</v>
      </c>
      <c r="E44" s="1">
        <v>0.11189419708355165</v>
      </c>
      <c r="F44" s="1">
        <v>8.3244152524340642E-2</v>
      </c>
      <c r="H44" s="1">
        <f t="shared" si="0"/>
        <v>0.16293021535033497</v>
      </c>
    </row>
    <row r="45" spans="1:8" x14ac:dyDescent="0.25">
      <c r="A45" s="1">
        <v>0.85919999999999996</v>
      </c>
      <c r="B45" s="1">
        <v>0.32978819102681856</v>
      </c>
      <c r="C45" s="1">
        <v>0.21918761235303902</v>
      </c>
      <c r="D45" s="1">
        <v>0.18781848829130382</v>
      </c>
      <c r="E45" s="1">
        <v>0.12127857119034831</v>
      </c>
      <c r="F45" s="1">
        <v>9.0459448341937185E-2</v>
      </c>
      <c r="H45" s="1">
        <f t="shared" si="0"/>
        <v>0.17612940753174058</v>
      </c>
    </row>
    <row r="46" spans="1:8" x14ac:dyDescent="0.25">
      <c r="A46" s="1">
        <v>0.87317999999999996</v>
      </c>
      <c r="B46" s="1">
        <v>0.35117012437561795</v>
      </c>
      <c r="C46" s="1">
        <v>0.23603908701917242</v>
      </c>
      <c r="D46" s="1">
        <v>0.20301462462405939</v>
      </c>
      <c r="E46" s="1">
        <v>0.13195407036521181</v>
      </c>
      <c r="F46" s="1">
        <v>9.8725525119018484E-2</v>
      </c>
      <c r="H46" s="1">
        <f t="shared" si="0"/>
        <v>0.19096762794485456</v>
      </c>
    </row>
    <row r="47" spans="1:8" x14ac:dyDescent="0.25">
      <c r="A47" s="1">
        <v>0.88715999999999995</v>
      </c>
      <c r="B47" s="1">
        <v>0.37473557464218876</v>
      </c>
      <c r="C47" s="1">
        <v>0.2551429704454542</v>
      </c>
      <c r="D47" s="1">
        <v>0.22026933683378266</v>
      </c>
      <c r="E47" s="1">
        <v>0.14426479243413556</v>
      </c>
      <c r="F47" s="1">
        <v>0.10832819515011699</v>
      </c>
      <c r="H47" s="1">
        <f t="shared" si="0"/>
        <v>0.20783496249101011</v>
      </c>
    </row>
    <row r="48" spans="1:8" x14ac:dyDescent="0.25">
      <c r="A48" s="1">
        <v>0.90114000000000005</v>
      </c>
      <c r="B48" s="1">
        <v>0.40097671716043054</v>
      </c>
      <c r="C48" s="1">
        <v>0.27709682652673628</v>
      </c>
      <c r="D48" s="1">
        <v>0.24014621154187923</v>
      </c>
      <c r="E48" s="1">
        <v>0.15870221030192228</v>
      </c>
      <c r="F48" s="1">
        <v>0.11967865514399692</v>
      </c>
      <c r="H48" s="1">
        <f t="shared" si="0"/>
        <v>0.22728843962644685</v>
      </c>
    </row>
    <row r="49" spans="1:8" x14ac:dyDescent="0.25">
      <c r="A49" s="1">
        <v>0.91512000000000004</v>
      </c>
      <c r="B49" s="1">
        <v>0.43058256230751912</v>
      </c>
      <c r="C49" s="1">
        <v>0.30276579746928911</v>
      </c>
      <c r="D49" s="1">
        <v>0.26346604720632671</v>
      </c>
      <c r="E49" s="1">
        <v>0.17600009242465151</v>
      </c>
      <c r="F49" s="1">
        <v>0.13339611884842087</v>
      </c>
      <c r="H49" s="1">
        <f t="shared" si="0"/>
        <v>0.250161153269498</v>
      </c>
    </row>
    <row r="50" spans="1:8" x14ac:dyDescent="0.25">
      <c r="A50" s="1">
        <v>0.92910000000000004</v>
      </c>
      <c r="B50" s="1">
        <v>0.46456448079913387</v>
      </c>
      <c r="C50" s="1">
        <v>0.33346945087629154</v>
      </c>
      <c r="D50" s="1">
        <v>0.29148904795843633</v>
      </c>
      <c r="E50" s="1">
        <v>0.19731855776585647</v>
      </c>
      <c r="F50" s="1">
        <v>0.15046975076329408</v>
      </c>
      <c r="H50" s="1">
        <f t="shared" si="0"/>
        <v>0.27777179921846529</v>
      </c>
    </row>
    <row r="51" spans="1:8" x14ac:dyDescent="0.25">
      <c r="A51" s="1">
        <v>0.94308000000000003</v>
      </c>
      <c r="B51" s="1">
        <v>0.50450541299334395</v>
      </c>
      <c r="C51" s="1">
        <v>0.37136669678386247</v>
      </c>
      <c r="D51" s="1">
        <v>0.32629262164976719</v>
      </c>
      <c r="E51" s="1">
        <v>0.22463911092314945</v>
      </c>
      <c r="F51" s="1">
        <v>0.17261072193185226</v>
      </c>
      <c r="H51" s="1">
        <f t="shared" si="0"/>
        <v>0.31236233559426441</v>
      </c>
    </row>
    <row r="52" spans="1:8" x14ac:dyDescent="0.25">
      <c r="A52" s="1">
        <v>0.95706000000000002</v>
      </c>
      <c r="B52" s="1">
        <v>0.55312203266867765</v>
      </c>
      <c r="C52" s="1">
        <v>0.42036162647438402</v>
      </c>
      <c r="D52" s="1">
        <v>0.37166730928337027</v>
      </c>
      <c r="E52" s="1">
        <v>0.26174181697043697</v>
      </c>
      <c r="F52" s="1">
        <v>0.20313731963977302</v>
      </c>
      <c r="H52" s="1">
        <f t="shared" si="0"/>
        <v>0.35811840493570701</v>
      </c>
    </row>
    <row r="53" spans="1:8" x14ac:dyDescent="0.25">
      <c r="A53" s="1">
        <v>0.97104000000000001</v>
      </c>
      <c r="B53" s="1">
        <v>0.61580513654391844</v>
      </c>
      <c r="C53" s="1">
        <v>0.48871330916517175</v>
      </c>
      <c r="D53" s="1">
        <v>0.43572241885593016</v>
      </c>
      <c r="E53" s="1">
        <v>0.31720662368593622</v>
      </c>
      <c r="F53" s="1">
        <v>0.24975357437753837</v>
      </c>
      <c r="H53" s="1">
        <f t="shared" si="0"/>
        <v>0.42393725113379288</v>
      </c>
    </row>
    <row r="54" spans="1:8" x14ac:dyDescent="0.25">
      <c r="A54" s="1">
        <v>0.98502000000000001</v>
      </c>
      <c r="B54" s="1">
        <v>0.70660052529738993</v>
      </c>
      <c r="C54" s="1">
        <v>0.59983942289416947</v>
      </c>
      <c r="D54" s="1">
        <v>0.54181001583800059</v>
      </c>
      <c r="E54" s="1">
        <v>0.41803379295863646</v>
      </c>
      <c r="F54" s="1">
        <v>0.33759273746464735</v>
      </c>
      <c r="H54" s="1">
        <f t="shared" si="0"/>
        <v>0.53283180144626441</v>
      </c>
    </row>
    <row r="55" spans="1:8" x14ac:dyDescent="0.25">
      <c r="A55" s="1">
        <v>0.999</v>
      </c>
      <c r="B55">
        <v>0.92371605293376557</v>
      </c>
      <c r="C55">
        <v>0.94665857037874257</v>
      </c>
      <c r="D55" s="1">
        <v>0.88898527154000395</v>
      </c>
      <c r="E55">
        <v>0.85633891729163614</v>
      </c>
      <c r="F55">
        <v>0.77276085047322918</v>
      </c>
      <c r="H55" s="1">
        <f t="shared" si="0"/>
        <v>0.76889522120907117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>
              <from>
                <xdr:col>8</xdr:col>
                <xdr:colOff>95250</xdr:colOff>
                <xdr:row>3</xdr:row>
                <xdr:rowOff>514350</xdr:rowOff>
              </from>
              <to>
                <xdr:col>14</xdr:col>
                <xdr:colOff>447675</xdr:colOff>
                <xdr:row>5</xdr:row>
                <xdr:rowOff>180975</xdr:rowOff>
              </to>
            </anchor>
          </objectPr>
        </oleObject>
      </mc:Choice>
      <mc:Fallback>
        <oleObject progId="Equation.DSMT4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4:N54"/>
  <sheetViews>
    <sheetView workbookViewId="0">
      <selection activeCell="M4" sqref="M4"/>
    </sheetView>
  </sheetViews>
  <sheetFormatPr defaultRowHeight="15" x14ac:dyDescent="0.25"/>
  <cols>
    <col min="1" max="1" width="11.28515625" style="1" customWidth="1"/>
    <col min="2" max="2" width="17.7109375" style="1" customWidth="1"/>
    <col min="3" max="3" width="5.28515625" style="1" customWidth="1"/>
    <col min="4" max="4" width="12.140625" style="1" customWidth="1"/>
    <col min="5" max="5" width="20.42578125" style="1" customWidth="1"/>
    <col min="6" max="6" width="4.85546875" customWidth="1"/>
    <col min="7" max="7" width="14.42578125" customWidth="1"/>
    <col min="8" max="8" width="20.5703125" customWidth="1"/>
    <col min="9" max="9" width="4.7109375" customWidth="1"/>
    <col min="10" max="10" width="12.42578125" style="1" customWidth="1"/>
    <col min="11" max="11" width="22.28515625" style="1" customWidth="1"/>
    <col min="12" max="12" width="6.7109375" customWidth="1"/>
    <col min="13" max="13" width="10.85546875" style="1" customWidth="1"/>
    <col min="14" max="14" width="23" style="1" customWidth="1"/>
  </cols>
  <sheetData>
    <row r="4" spans="1:14" ht="22.5" x14ac:dyDescent="0.5">
      <c r="A4" s="16" t="s">
        <v>65</v>
      </c>
      <c r="B4" s="16" t="s">
        <v>8</v>
      </c>
      <c r="C4" s="3"/>
      <c r="D4" s="16" t="s">
        <v>65</v>
      </c>
      <c r="E4" s="16" t="s">
        <v>12</v>
      </c>
      <c r="F4" s="3"/>
      <c r="G4" s="16" t="s">
        <v>65</v>
      </c>
      <c r="H4" s="16" t="s">
        <v>9</v>
      </c>
      <c r="I4" s="5"/>
      <c r="J4" s="16" t="s">
        <v>65</v>
      </c>
      <c r="K4" s="16" t="s">
        <v>10</v>
      </c>
      <c r="L4" s="5"/>
      <c r="M4" s="16" t="s">
        <v>65</v>
      </c>
      <c r="N4" s="16" t="s">
        <v>11</v>
      </c>
    </row>
    <row r="5" spans="1:14" x14ac:dyDescent="0.25">
      <c r="A5" s="1">
        <v>0.20791999999999999</v>
      </c>
      <c r="B5" s="1">
        <v>3.4939999999999999E-2</v>
      </c>
      <c r="D5" s="1">
        <v>0.20791999999999999</v>
      </c>
      <c r="E5" s="1">
        <v>2.402E-2</v>
      </c>
      <c r="G5" s="1">
        <v>0.20791999999999999</v>
      </c>
      <c r="H5" s="1">
        <v>2.2630000000000001E-2</v>
      </c>
      <c r="I5" s="1"/>
      <c r="J5" s="1">
        <v>0.20791999999999999</v>
      </c>
      <c r="K5" s="1">
        <v>9.3699999999999999E-3</v>
      </c>
      <c r="M5" s="1">
        <v>0.20791999999999999</v>
      </c>
      <c r="N5" s="1">
        <v>8.6999999999999994E-3</v>
      </c>
    </row>
    <row r="6" spans="1:14" x14ac:dyDescent="0.25">
      <c r="A6" s="1">
        <v>0.25531999999999999</v>
      </c>
      <c r="B6" s="1">
        <v>3.5000000000000003E-2</v>
      </c>
      <c r="D6" s="1">
        <v>0.25531999999999999</v>
      </c>
      <c r="E6" s="1">
        <v>2.402E-2</v>
      </c>
      <c r="G6" s="1">
        <v>0.25531999999999999</v>
      </c>
      <c r="H6" s="1">
        <v>2.281E-2</v>
      </c>
      <c r="I6" s="1"/>
      <c r="J6" s="1">
        <v>0.25531999999999999</v>
      </c>
      <c r="K6" s="1">
        <v>9.2999999999999992E-3</v>
      </c>
      <c r="M6" s="1">
        <v>0.25531999999999999</v>
      </c>
      <c r="N6" s="1">
        <v>9.1199999999999996E-3</v>
      </c>
    </row>
    <row r="7" spans="1:14" x14ac:dyDescent="0.25">
      <c r="A7" s="1">
        <v>0.31034</v>
      </c>
      <c r="B7" s="1">
        <v>3.968E-2</v>
      </c>
      <c r="D7" s="1">
        <v>0.31034</v>
      </c>
      <c r="E7" s="1">
        <v>2.409E-2</v>
      </c>
      <c r="G7" s="1">
        <v>0.31034</v>
      </c>
      <c r="H7" s="1">
        <v>2.2950000000000002E-2</v>
      </c>
      <c r="I7" s="1"/>
      <c r="J7" s="1">
        <v>0.31034</v>
      </c>
      <c r="K7" s="1">
        <v>1.103E-2</v>
      </c>
      <c r="M7" s="1">
        <v>0.31034</v>
      </c>
      <c r="N7" s="1">
        <v>1.064E-2</v>
      </c>
    </row>
    <row r="8" spans="1:14" x14ac:dyDescent="0.25">
      <c r="A8" s="1">
        <v>0.33071</v>
      </c>
      <c r="B8" s="1">
        <v>4.2950000000000002E-2</v>
      </c>
      <c r="D8" s="1">
        <v>0.33071</v>
      </c>
      <c r="E8" s="1">
        <v>2.4910000000000002E-2</v>
      </c>
      <c r="G8" s="1">
        <v>0.33071</v>
      </c>
      <c r="H8" s="1">
        <v>2.3429999999999999E-2</v>
      </c>
      <c r="I8" s="1"/>
      <c r="J8" s="1">
        <v>0.33071</v>
      </c>
      <c r="K8" s="1">
        <v>1.158E-2</v>
      </c>
      <c r="M8" s="1">
        <v>0.33071</v>
      </c>
      <c r="N8" s="1">
        <v>1.0659999999999999E-2</v>
      </c>
    </row>
    <row r="9" spans="1:14" x14ac:dyDescent="0.25">
      <c r="A9" s="1">
        <v>0.35222999999999999</v>
      </c>
      <c r="B9" s="1">
        <v>4.6249999999999999E-2</v>
      </c>
      <c r="D9" s="1">
        <v>0.35222999999999999</v>
      </c>
      <c r="E9" s="1">
        <v>2.6409999999999999E-2</v>
      </c>
      <c r="G9" s="1">
        <v>0.35222999999999999</v>
      </c>
      <c r="H9" s="1">
        <v>2.3429999999999999E-2</v>
      </c>
      <c r="I9" s="1"/>
      <c r="J9" s="1">
        <v>0.35222999999999999</v>
      </c>
      <c r="K9" s="1">
        <v>1.1429999999999999E-2</v>
      </c>
      <c r="M9" s="1">
        <v>0.35222999999999999</v>
      </c>
      <c r="N9" s="1">
        <v>1.1379999999999999E-2</v>
      </c>
    </row>
    <row r="10" spans="1:14" x14ac:dyDescent="0.25">
      <c r="A10" s="1">
        <v>0.375</v>
      </c>
      <c r="B10" s="1">
        <v>4.9180000000000001E-2</v>
      </c>
      <c r="D10" s="1">
        <v>0.375</v>
      </c>
      <c r="E10" s="1">
        <v>2.7130000000000001E-2</v>
      </c>
      <c r="G10" s="1">
        <v>0.375</v>
      </c>
      <c r="H10" s="1">
        <v>2.3990000000000001E-2</v>
      </c>
      <c r="I10" s="1"/>
      <c r="J10" s="1">
        <v>0.375</v>
      </c>
      <c r="K10" s="1">
        <v>1.222E-2</v>
      </c>
      <c r="M10" s="1">
        <v>0.375</v>
      </c>
      <c r="N10" s="1">
        <v>1.1429999999999999E-2</v>
      </c>
    </row>
    <row r="11" spans="1:14" x14ac:dyDescent="0.25">
      <c r="A11" s="1">
        <v>0.39913999999999999</v>
      </c>
      <c r="B11" s="1">
        <v>5.355E-2</v>
      </c>
      <c r="D11" s="1">
        <v>0.39913999999999999</v>
      </c>
      <c r="E11" s="1">
        <v>2.8719999999999999E-2</v>
      </c>
      <c r="G11" s="1">
        <v>0.39913999999999999</v>
      </c>
      <c r="H11" s="1">
        <v>2.4240000000000001E-2</v>
      </c>
      <c r="I11" s="1"/>
      <c r="J11" s="1">
        <v>0.39913999999999999</v>
      </c>
      <c r="K11" s="1">
        <v>1.349E-2</v>
      </c>
      <c r="M11" s="1">
        <v>0.39913999999999999</v>
      </c>
      <c r="N11" s="1">
        <v>1.2500000000000001E-2</v>
      </c>
    </row>
    <row r="12" spans="1:14" x14ac:dyDescent="0.25">
      <c r="A12" s="1">
        <v>0.42477999999999999</v>
      </c>
      <c r="B12" s="1">
        <v>5.8250000000000003E-2</v>
      </c>
      <c r="D12" s="1">
        <v>0.42477999999999999</v>
      </c>
      <c r="E12" s="1">
        <v>3.0269999999999998E-2</v>
      </c>
      <c r="G12" s="1">
        <v>0.42477999999999999</v>
      </c>
      <c r="H12" s="1">
        <v>2.461E-2</v>
      </c>
      <c r="I12" s="1"/>
      <c r="J12" s="1">
        <v>0.42477999999999999</v>
      </c>
      <c r="K12" s="1">
        <v>1.4019999999999999E-2</v>
      </c>
      <c r="M12" s="1">
        <v>0.42477999999999999</v>
      </c>
      <c r="N12" s="1">
        <v>1.29E-2</v>
      </c>
    </row>
    <row r="13" spans="1:14" x14ac:dyDescent="0.25">
      <c r="A13" s="1">
        <v>0.45205000000000001</v>
      </c>
      <c r="B13" s="1">
        <v>6.3799999999999996E-2</v>
      </c>
      <c r="D13" s="1">
        <v>0.45205000000000001</v>
      </c>
      <c r="E13" s="1">
        <v>3.4049999999999997E-2</v>
      </c>
      <c r="G13" s="1">
        <v>0.45205000000000001</v>
      </c>
      <c r="H13" s="1">
        <v>2.5020000000000001E-2</v>
      </c>
      <c r="I13" s="1"/>
      <c r="J13" s="1">
        <v>0.45205000000000001</v>
      </c>
      <c r="K13" s="1">
        <v>1.5820000000000001E-2</v>
      </c>
      <c r="M13" s="1">
        <v>0.45205000000000001</v>
      </c>
      <c r="N13" s="1">
        <v>1.379E-2</v>
      </c>
    </row>
    <row r="14" spans="1:14" x14ac:dyDescent="0.25">
      <c r="A14" s="1">
        <v>0.48113</v>
      </c>
      <c r="B14" s="1">
        <v>7.1629999999999999E-2</v>
      </c>
      <c r="D14" s="1">
        <v>0.48113</v>
      </c>
      <c r="E14" s="1">
        <v>4.0129999999999999E-2</v>
      </c>
      <c r="G14" s="1">
        <v>0.48113</v>
      </c>
      <c r="H14" s="1">
        <v>2.7490000000000001E-2</v>
      </c>
      <c r="I14" s="1"/>
      <c r="J14" s="1">
        <v>0.48113</v>
      </c>
      <c r="K14" s="1">
        <v>1.9E-2</v>
      </c>
      <c r="M14" s="1">
        <v>0.48113</v>
      </c>
      <c r="N14" s="1">
        <v>1.3950000000000001E-2</v>
      </c>
    </row>
    <row r="15" spans="1:14" x14ac:dyDescent="0.25">
      <c r="A15" s="1">
        <v>0.51219999999999999</v>
      </c>
      <c r="B15" s="1">
        <v>7.9320000000000002E-2</v>
      </c>
      <c r="D15" s="1">
        <v>0.51219999999999999</v>
      </c>
      <c r="E15" s="1">
        <v>4.5600000000000002E-2</v>
      </c>
      <c r="G15" s="1">
        <v>0.51219999999999999</v>
      </c>
      <c r="H15" s="1">
        <v>3.2050000000000002E-2</v>
      </c>
      <c r="I15" s="1"/>
      <c r="J15" s="1">
        <v>0.51219999999999999</v>
      </c>
      <c r="K15" s="1">
        <v>2.1239999999999998E-2</v>
      </c>
      <c r="M15" s="1">
        <v>0.51219999999999999</v>
      </c>
      <c r="N15" s="1">
        <v>1.448E-2</v>
      </c>
    </row>
    <row r="16" spans="1:14" x14ac:dyDescent="0.25">
      <c r="A16" s="1">
        <v>0.54544999999999999</v>
      </c>
      <c r="B16" s="1">
        <v>9.1300000000000006E-2</v>
      </c>
      <c r="D16" s="1">
        <v>0.54544999999999999</v>
      </c>
      <c r="E16" s="1">
        <v>5.237E-2</v>
      </c>
      <c r="G16" s="1">
        <v>0.54544999999999999</v>
      </c>
      <c r="H16" s="1">
        <v>3.7819999999999999E-2</v>
      </c>
      <c r="I16" s="1"/>
      <c r="J16" s="1">
        <v>0.54544999999999999</v>
      </c>
      <c r="K16" s="1">
        <v>2.2380000000000001E-2</v>
      </c>
      <c r="M16" s="1">
        <v>0.54544999999999999</v>
      </c>
      <c r="N16" s="1">
        <v>1.7260000000000001E-2</v>
      </c>
    </row>
    <row r="17" spans="1:14" x14ac:dyDescent="0.25">
      <c r="A17" s="1">
        <v>0.55952000000000002</v>
      </c>
      <c r="B17" s="1">
        <v>9.6079999999999999E-2</v>
      </c>
      <c r="D17" s="1">
        <v>0.55952000000000002</v>
      </c>
      <c r="E17" s="1">
        <v>5.7829999999999999E-2</v>
      </c>
      <c r="G17" s="1">
        <v>0.55952000000000002</v>
      </c>
      <c r="H17" s="1">
        <v>4.215E-2</v>
      </c>
      <c r="I17" s="1"/>
      <c r="J17" s="1">
        <v>0.55952000000000002</v>
      </c>
      <c r="K17" s="1">
        <v>2.4760000000000001E-2</v>
      </c>
      <c r="M17" s="1">
        <v>0.57399999999999995</v>
      </c>
      <c r="N17" s="1">
        <v>2.0580000000000001E-2</v>
      </c>
    </row>
    <row r="18" spans="1:14" x14ac:dyDescent="0.25">
      <c r="A18" s="1">
        <v>0.57399999999999995</v>
      </c>
      <c r="B18" s="1">
        <v>0.10335</v>
      </c>
      <c r="D18" s="1">
        <v>0.57399999999999995</v>
      </c>
      <c r="E18" s="1">
        <v>6.2480000000000001E-2</v>
      </c>
      <c r="G18" s="1">
        <v>0.57399999999999995</v>
      </c>
      <c r="H18" s="1">
        <v>4.4249999999999998E-2</v>
      </c>
      <c r="I18" s="1"/>
      <c r="J18" s="1">
        <v>0.57399999999999995</v>
      </c>
      <c r="K18" s="1">
        <v>2.6769999999999999E-2</v>
      </c>
      <c r="M18" s="1">
        <v>0.58889999999999998</v>
      </c>
      <c r="N18" s="1">
        <v>2.1819999999999999E-2</v>
      </c>
    </row>
    <row r="19" spans="1:14" x14ac:dyDescent="0.25">
      <c r="A19" s="1">
        <v>0.58889999999999998</v>
      </c>
      <c r="B19" s="1">
        <v>0.10904999999999999</v>
      </c>
      <c r="D19" s="1">
        <v>0.58889999999999998</v>
      </c>
      <c r="E19" s="1">
        <v>6.5070000000000003E-2</v>
      </c>
      <c r="G19" s="1">
        <v>0.58889999999999998</v>
      </c>
      <c r="H19" s="1">
        <v>4.7649999999999998E-2</v>
      </c>
      <c r="I19" s="1"/>
      <c r="J19" s="1">
        <v>0.58889999999999998</v>
      </c>
      <c r="K19" s="1">
        <v>2.903E-2</v>
      </c>
      <c r="M19" s="1">
        <v>0.60426000000000002</v>
      </c>
      <c r="N19" s="1">
        <v>2.4060000000000002E-2</v>
      </c>
    </row>
    <row r="20" spans="1:14" x14ac:dyDescent="0.25">
      <c r="A20" s="1">
        <v>0.60426000000000002</v>
      </c>
      <c r="B20" s="1">
        <v>0.11759</v>
      </c>
      <c r="D20" s="1">
        <v>0.60426000000000002</v>
      </c>
      <c r="E20" s="1">
        <v>7.0749999999999993E-2</v>
      </c>
      <c r="G20" s="1">
        <v>0.60426000000000002</v>
      </c>
      <c r="H20" s="1">
        <v>5.135E-2</v>
      </c>
      <c r="I20" s="1"/>
      <c r="J20" s="1">
        <v>0.60426000000000002</v>
      </c>
      <c r="K20" s="1">
        <v>3.2059999999999998E-2</v>
      </c>
      <c r="M20" s="1">
        <v>0.62009000000000003</v>
      </c>
      <c r="N20" s="1">
        <v>2.7859999999999999E-2</v>
      </c>
    </row>
    <row r="21" spans="1:14" x14ac:dyDescent="0.25">
      <c r="A21" s="1">
        <v>0.62009000000000003</v>
      </c>
      <c r="B21" s="1">
        <v>0.12504000000000001</v>
      </c>
      <c r="D21" s="1">
        <v>0.62009000000000003</v>
      </c>
      <c r="E21" s="1">
        <v>7.3419999999999999E-2</v>
      </c>
      <c r="G21" s="1">
        <v>0.62009000000000003</v>
      </c>
      <c r="H21" s="1">
        <v>5.6180000000000001E-2</v>
      </c>
      <c r="I21" s="1"/>
      <c r="J21" s="1">
        <v>0.62009000000000003</v>
      </c>
      <c r="K21" s="1">
        <v>3.3550000000000003E-2</v>
      </c>
      <c r="M21" s="1">
        <v>0.63641000000000003</v>
      </c>
      <c r="N21" s="1">
        <v>2.998E-2</v>
      </c>
    </row>
    <row r="22" spans="1:14" x14ac:dyDescent="0.25">
      <c r="A22" s="1">
        <v>0.63641000000000003</v>
      </c>
      <c r="B22" s="1">
        <v>0.13300000000000001</v>
      </c>
      <c r="D22" s="1">
        <v>0.63641000000000003</v>
      </c>
      <c r="E22" s="1">
        <v>8.0030000000000004E-2</v>
      </c>
      <c r="G22" s="1">
        <v>0.63641000000000003</v>
      </c>
      <c r="H22" s="1">
        <v>6.2420000000000003E-2</v>
      </c>
      <c r="I22" s="1"/>
      <c r="J22" s="1">
        <v>0.63641000000000003</v>
      </c>
      <c r="K22" s="1">
        <v>3.5810000000000002E-2</v>
      </c>
      <c r="M22" s="1">
        <v>0.65325</v>
      </c>
      <c r="N22" s="1">
        <v>3.1980000000000001E-2</v>
      </c>
    </row>
    <row r="23" spans="1:14" x14ac:dyDescent="0.25">
      <c r="A23" s="1">
        <v>0.65325</v>
      </c>
      <c r="B23" s="1">
        <v>0.14246</v>
      </c>
      <c r="D23" s="1">
        <v>0.65325</v>
      </c>
      <c r="E23" s="1">
        <v>8.301E-2</v>
      </c>
      <c r="G23" s="1">
        <v>0.65325</v>
      </c>
      <c r="H23" s="1">
        <v>6.6129999999999994E-2</v>
      </c>
      <c r="I23" s="1"/>
      <c r="J23" s="1">
        <v>0.65325</v>
      </c>
      <c r="K23" s="1">
        <v>4.0309999999999999E-2</v>
      </c>
      <c r="M23" s="1">
        <v>0.67062999999999995</v>
      </c>
      <c r="N23" s="1">
        <v>3.356E-2</v>
      </c>
    </row>
    <row r="24" spans="1:14" x14ac:dyDescent="0.25">
      <c r="A24" s="1">
        <v>0.67062999999999995</v>
      </c>
      <c r="B24" s="1">
        <v>0.15126000000000001</v>
      </c>
      <c r="D24" s="1">
        <v>0.67062999999999995</v>
      </c>
      <c r="E24" s="1">
        <v>9.0050000000000005E-2</v>
      </c>
      <c r="G24" s="1">
        <v>0.67062999999999995</v>
      </c>
      <c r="H24" s="1">
        <v>7.2179999999999994E-2</v>
      </c>
      <c r="I24" s="1"/>
      <c r="J24" s="1">
        <v>0.67062999999999995</v>
      </c>
      <c r="K24" s="1">
        <v>4.4880000000000003E-2</v>
      </c>
      <c r="M24" s="1">
        <v>0.68857000000000002</v>
      </c>
      <c r="N24" s="1">
        <v>3.5680000000000003E-2</v>
      </c>
    </row>
    <row r="25" spans="1:14" x14ac:dyDescent="0.25">
      <c r="A25" s="1">
        <v>0.68857000000000002</v>
      </c>
      <c r="B25" s="1">
        <v>0.16414999999999999</v>
      </c>
      <c r="D25" s="1">
        <v>0.68857000000000002</v>
      </c>
      <c r="E25" s="1">
        <v>9.6820000000000003E-2</v>
      </c>
      <c r="G25" s="1">
        <v>0.68857000000000002</v>
      </c>
      <c r="H25" s="1">
        <v>7.9810000000000006E-2</v>
      </c>
      <c r="I25" s="1"/>
      <c r="J25" s="1">
        <v>0.68857000000000002</v>
      </c>
      <c r="K25" s="1">
        <v>4.8180000000000001E-2</v>
      </c>
      <c r="M25" s="1">
        <v>0.70711000000000002</v>
      </c>
      <c r="N25" s="1">
        <v>4.1119999999999997E-2</v>
      </c>
    </row>
    <row r="26" spans="1:14" x14ac:dyDescent="0.25">
      <c r="A26" s="1">
        <v>0.70711000000000002</v>
      </c>
      <c r="B26" s="1">
        <v>0.17532</v>
      </c>
      <c r="D26" s="1">
        <v>0.70711000000000002</v>
      </c>
      <c r="E26" s="1">
        <v>0.10623</v>
      </c>
      <c r="G26" s="1">
        <v>0.70711000000000002</v>
      </c>
      <c r="H26" s="1">
        <v>8.6819999999999994E-2</v>
      </c>
      <c r="I26" s="1"/>
      <c r="J26" s="1">
        <v>0.70711000000000002</v>
      </c>
      <c r="K26" s="1">
        <v>5.3510000000000002E-2</v>
      </c>
      <c r="M26" s="1">
        <v>0.72628000000000004</v>
      </c>
      <c r="N26" s="1">
        <v>4.446E-2</v>
      </c>
    </row>
    <row r="27" spans="1:14" x14ac:dyDescent="0.25">
      <c r="A27" s="1">
        <v>0.72628000000000004</v>
      </c>
      <c r="B27" s="1">
        <v>0.18926000000000001</v>
      </c>
      <c r="D27" s="1">
        <v>0.72628000000000004</v>
      </c>
      <c r="E27" s="1">
        <v>0.11496000000000001</v>
      </c>
      <c r="G27" s="1">
        <v>0.72628000000000004</v>
      </c>
      <c r="H27" s="1">
        <v>9.4729999999999995E-2</v>
      </c>
      <c r="I27" s="1"/>
      <c r="J27" s="1">
        <v>0.72628000000000004</v>
      </c>
      <c r="K27" s="1">
        <v>5.858E-2</v>
      </c>
      <c r="M27" s="1">
        <v>0.74611000000000005</v>
      </c>
      <c r="N27" s="1">
        <v>4.8660000000000002E-2</v>
      </c>
    </row>
    <row r="28" spans="1:14" x14ac:dyDescent="0.25">
      <c r="A28" s="1">
        <v>0.74611000000000005</v>
      </c>
      <c r="B28" s="1">
        <v>0.20412</v>
      </c>
      <c r="D28" s="1">
        <v>0.74611000000000005</v>
      </c>
      <c r="E28" s="1">
        <v>0.12620999999999999</v>
      </c>
      <c r="G28" s="1">
        <v>0.74611000000000005</v>
      </c>
      <c r="H28" s="1">
        <v>0.10487</v>
      </c>
      <c r="I28" s="1"/>
      <c r="J28" s="1">
        <v>0.74611000000000005</v>
      </c>
      <c r="K28" s="1">
        <v>6.4769999999999994E-2</v>
      </c>
      <c r="M28" s="1">
        <v>0.76661999999999997</v>
      </c>
      <c r="N28" s="1">
        <v>5.425E-2</v>
      </c>
    </row>
    <row r="29" spans="1:14" x14ac:dyDescent="0.25">
      <c r="A29" s="1">
        <v>0.76661999999999997</v>
      </c>
      <c r="B29" s="1">
        <v>0.22459999999999999</v>
      </c>
      <c r="D29" s="1">
        <v>0.76661999999999997</v>
      </c>
      <c r="E29" s="1">
        <v>0.13555</v>
      </c>
      <c r="G29" s="1">
        <v>0.76661999999999997</v>
      </c>
      <c r="H29" s="1">
        <v>0.11486</v>
      </c>
      <c r="I29" s="1"/>
      <c r="J29" s="1">
        <v>0.76661999999999997</v>
      </c>
      <c r="K29" s="1">
        <v>7.2289999999999993E-2</v>
      </c>
      <c r="M29" s="1">
        <v>0.78786999999999996</v>
      </c>
      <c r="N29" s="1">
        <v>5.994E-2</v>
      </c>
    </row>
    <row r="30" spans="1:14" x14ac:dyDescent="0.25">
      <c r="A30" s="1">
        <v>0.78786999999999996</v>
      </c>
      <c r="B30" s="1">
        <v>0.24440999999999999</v>
      </c>
      <c r="D30" s="1">
        <v>0.78786999999999996</v>
      </c>
      <c r="E30" s="1">
        <v>0.14646999999999999</v>
      </c>
      <c r="G30" s="1">
        <v>0.78786999999999996</v>
      </c>
      <c r="H30" s="1">
        <v>0.12712999999999999</v>
      </c>
      <c r="I30" s="1"/>
      <c r="J30" s="1">
        <v>0.78786999999999996</v>
      </c>
      <c r="K30" s="1">
        <v>7.9439999999999997E-2</v>
      </c>
      <c r="M30" s="1">
        <v>0.80989</v>
      </c>
      <c r="N30" s="1">
        <v>6.855E-2</v>
      </c>
    </row>
    <row r="31" spans="1:14" x14ac:dyDescent="0.25">
      <c r="A31" s="1">
        <v>0.80989</v>
      </c>
      <c r="B31" s="1">
        <v>0.26379999999999998</v>
      </c>
      <c r="D31" s="1">
        <v>0.80989</v>
      </c>
      <c r="E31" s="1">
        <v>0.16521</v>
      </c>
      <c r="G31" s="1">
        <v>0.80989</v>
      </c>
      <c r="H31" s="1">
        <v>0.14362</v>
      </c>
      <c r="I31" s="1"/>
      <c r="J31" s="1">
        <v>0.80989</v>
      </c>
      <c r="K31" s="1">
        <v>8.9109999999999995E-2</v>
      </c>
      <c r="M31" s="1">
        <v>0.83270999999999995</v>
      </c>
      <c r="N31" s="1">
        <v>7.8789999999999999E-2</v>
      </c>
    </row>
    <row r="32" spans="1:14" x14ac:dyDescent="0.25">
      <c r="A32" s="1">
        <v>0.83270999999999995</v>
      </c>
      <c r="B32" s="1">
        <v>0.28965999999999997</v>
      </c>
      <c r="D32" s="1">
        <v>0.83270999999999995</v>
      </c>
      <c r="E32" s="1">
        <v>0.18362000000000001</v>
      </c>
      <c r="G32" s="1">
        <v>0.83270999999999995</v>
      </c>
      <c r="H32" s="1">
        <v>0.16042000000000001</v>
      </c>
      <c r="I32" s="1"/>
      <c r="J32" s="1">
        <v>0.83270999999999995</v>
      </c>
      <c r="K32" s="1">
        <v>9.9769999999999998E-2</v>
      </c>
      <c r="M32" s="1">
        <v>0.85640000000000005</v>
      </c>
      <c r="N32" s="1">
        <v>8.924E-2</v>
      </c>
    </row>
    <row r="33" spans="1:14" x14ac:dyDescent="0.25">
      <c r="A33" s="1">
        <v>0.85640000000000005</v>
      </c>
      <c r="B33" s="1">
        <v>0.32382</v>
      </c>
      <c r="D33" s="1">
        <v>0.85640000000000005</v>
      </c>
      <c r="E33" s="1">
        <v>0.20977999999999999</v>
      </c>
      <c r="G33" s="1">
        <v>0.85640000000000005</v>
      </c>
      <c r="H33" s="1">
        <v>0.18057000000000001</v>
      </c>
      <c r="I33" s="1"/>
      <c r="J33" s="1">
        <v>0.85640000000000005</v>
      </c>
      <c r="K33" s="1">
        <v>0.11651</v>
      </c>
      <c r="M33" s="1">
        <v>0.88099000000000005</v>
      </c>
      <c r="N33" s="1">
        <v>0.10475</v>
      </c>
    </row>
    <row r="34" spans="1:14" x14ac:dyDescent="0.25">
      <c r="A34" s="1">
        <v>0.88099000000000005</v>
      </c>
      <c r="B34" s="1">
        <v>0.35826999999999998</v>
      </c>
      <c r="D34" s="1">
        <v>0.88099000000000005</v>
      </c>
      <c r="E34" s="1">
        <v>0.23763999999999999</v>
      </c>
      <c r="G34" s="1">
        <v>0.88099000000000005</v>
      </c>
      <c r="H34" s="1">
        <v>0.20977000000000001</v>
      </c>
      <c r="I34" s="1"/>
      <c r="J34" s="1">
        <v>0.88099000000000005</v>
      </c>
      <c r="K34" s="1">
        <v>0.13583000000000001</v>
      </c>
      <c r="M34" s="1">
        <v>0.90654000000000001</v>
      </c>
      <c r="N34" s="1">
        <v>0.12284</v>
      </c>
    </row>
    <row r="35" spans="1:14" x14ac:dyDescent="0.25">
      <c r="A35" s="1">
        <v>0.90654000000000001</v>
      </c>
      <c r="B35" s="1">
        <v>0.40281</v>
      </c>
      <c r="D35" s="1">
        <v>0.90654000000000001</v>
      </c>
      <c r="E35" s="1">
        <v>0.27598</v>
      </c>
      <c r="G35" s="1">
        <v>0.90654000000000001</v>
      </c>
      <c r="H35" s="1">
        <v>0.24593000000000001</v>
      </c>
      <c r="I35" s="1"/>
      <c r="J35" s="1">
        <v>0.90654000000000001</v>
      </c>
      <c r="K35" s="1">
        <v>0.15809999999999999</v>
      </c>
      <c r="M35" s="1">
        <v>0.90654000000000001</v>
      </c>
      <c r="N35" s="1">
        <v>0.12261</v>
      </c>
    </row>
    <row r="36" spans="1:14" x14ac:dyDescent="0.25">
      <c r="A36" s="1">
        <v>0.91100000000000003</v>
      </c>
      <c r="B36" s="1">
        <v>0.41782999999999998</v>
      </c>
      <c r="D36" s="1">
        <v>0.91100000000000003</v>
      </c>
      <c r="E36" s="1">
        <v>0.28283999999999998</v>
      </c>
      <c r="G36" s="1">
        <v>0.91100000000000003</v>
      </c>
      <c r="H36" s="1">
        <v>0.25079000000000001</v>
      </c>
      <c r="I36" s="1"/>
      <c r="J36" s="1">
        <v>0.91100000000000003</v>
      </c>
      <c r="K36" s="1">
        <v>0.16411000000000001</v>
      </c>
      <c r="M36" s="1">
        <v>0.91100000000000003</v>
      </c>
      <c r="N36" s="1">
        <v>0.12619</v>
      </c>
    </row>
    <row r="37" spans="1:14" x14ac:dyDescent="0.25">
      <c r="A37" s="1">
        <v>0.91549000000000003</v>
      </c>
      <c r="B37" s="1">
        <v>0.43020999999999998</v>
      </c>
      <c r="D37" s="1">
        <v>0.91549000000000003</v>
      </c>
      <c r="E37" s="1">
        <v>0.29418</v>
      </c>
      <c r="G37" s="1">
        <v>0.91549000000000003</v>
      </c>
      <c r="H37" s="1">
        <v>0.25744</v>
      </c>
      <c r="I37" s="1"/>
      <c r="J37" s="1">
        <v>0.91549000000000003</v>
      </c>
      <c r="K37" s="1">
        <v>0.17144000000000001</v>
      </c>
      <c r="M37" s="1">
        <v>0.91549000000000003</v>
      </c>
      <c r="N37" s="1">
        <v>0.13214999999999999</v>
      </c>
    </row>
    <row r="38" spans="1:14" x14ac:dyDescent="0.25">
      <c r="A38" s="1">
        <v>0.92000999999999999</v>
      </c>
      <c r="B38" s="1">
        <v>0.43853999999999999</v>
      </c>
      <c r="D38" s="1">
        <v>0.92000999999999999</v>
      </c>
      <c r="E38" s="1">
        <v>0.29909000000000002</v>
      </c>
      <c r="G38" s="1">
        <v>0.92000999999999999</v>
      </c>
      <c r="H38" s="1">
        <v>0.26461000000000001</v>
      </c>
      <c r="I38" s="1"/>
      <c r="J38" s="1">
        <v>0.92000999999999999</v>
      </c>
      <c r="K38" s="1">
        <v>0.17716999999999999</v>
      </c>
      <c r="M38" s="1">
        <v>0.92000999999999999</v>
      </c>
      <c r="N38" s="1">
        <v>0.13746</v>
      </c>
    </row>
    <row r="39" spans="1:14" x14ac:dyDescent="0.25">
      <c r="A39" s="1">
        <v>0.92456000000000005</v>
      </c>
      <c r="B39" s="1">
        <v>0.44528000000000001</v>
      </c>
      <c r="D39" s="1">
        <v>0.92456000000000005</v>
      </c>
      <c r="E39" s="1">
        <v>0.30840000000000001</v>
      </c>
      <c r="G39" s="1">
        <v>0.92456000000000005</v>
      </c>
      <c r="H39" s="1">
        <v>0.27748</v>
      </c>
      <c r="I39" s="1"/>
      <c r="J39" s="1">
        <v>0.92456000000000005</v>
      </c>
      <c r="K39" s="1">
        <v>0.18584999999999999</v>
      </c>
      <c r="M39" s="1">
        <v>0.92456000000000005</v>
      </c>
      <c r="N39" s="1">
        <v>0.14416000000000001</v>
      </c>
    </row>
    <row r="40" spans="1:14" x14ac:dyDescent="0.25">
      <c r="A40" s="1">
        <v>0.92913999999999997</v>
      </c>
      <c r="B40" s="1">
        <v>0.46229999999999999</v>
      </c>
      <c r="D40" s="1">
        <v>0.92913999999999997</v>
      </c>
      <c r="E40" s="1">
        <v>0.31469000000000003</v>
      </c>
      <c r="G40" s="1">
        <v>0.92913999999999997</v>
      </c>
      <c r="H40" s="1">
        <v>0.28491</v>
      </c>
      <c r="I40" s="1"/>
      <c r="J40" s="1">
        <v>0.93374999999999997</v>
      </c>
      <c r="K40" s="1">
        <v>0.19954</v>
      </c>
      <c r="M40" s="1">
        <v>0.92913999999999997</v>
      </c>
      <c r="N40" s="1">
        <v>0.14815999999999999</v>
      </c>
    </row>
    <row r="41" spans="1:14" x14ac:dyDescent="0.25">
      <c r="A41" s="1">
        <v>0.93374999999999997</v>
      </c>
      <c r="B41" s="1">
        <v>0.47100999999999998</v>
      </c>
      <c r="D41" s="1">
        <v>0.93374999999999997</v>
      </c>
      <c r="E41" s="1">
        <v>0.33512999999999998</v>
      </c>
      <c r="G41" s="1">
        <v>0.93374999999999997</v>
      </c>
      <c r="H41" s="1">
        <v>0.30054999999999998</v>
      </c>
      <c r="I41" s="1"/>
      <c r="J41" s="1">
        <v>0.93838999999999995</v>
      </c>
      <c r="K41" s="1">
        <v>0.21056</v>
      </c>
      <c r="M41" s="1">
        <v>0.93374999999999997</v>
      </c>
      <c r="N41" s="1">
        <v>0.15368999999999999</v>
      </c>
    </row>
    <row r="42" spans="1:14" x14ac:dyDescent="0.25">
      <c r="A42" s="1">
        <v>0.93838999999999995</v>
      </c>
      <c r="B42" s="1">
        <v>0.48575000000000002</v>
      </c>
      <c r="D42" s="1">
        <v>0.93838999999999995</v>
      </c>
      <c r="E42" s="1">
        <v>0.35425000000000001</v>
      </c>
      <c r="G42" s="1">
        <v>0.93838999999999995</v>
      </c>
      <c r="H42" s="1">
        <v>0.30885000000000001</v>
      </c>
      <c r="I42" s="1"/>
      <c r="J42" s="1">
        <v>0.94306999999999996</v>
      </c>
      <c r="K42" s="1">
        <v>0.21803</v>
      </c>
      <c r="M42" s="1">
        <v>0.93838999999999995</v>
      </c>
      <c r="N42" s="1">
        <v>0.16375999999999999</v>
      </c>
    </row>
    <row r="43" spans="1:14" x14ac:dyDescent="0.25">
      <c r="A43" s="1">
        <v>0.94306999999999996</v>
      </c>
      <c r="B43" s="1">
        <v>0.49530000000000002</v>
      </c>
      <c r="D43" s="1">
        <v>0.94306999999999996</v>
      </c>
      <c r="E43" s="1">
        <v>0.36731000000000003</v>
      </c>
      <c r="G43" s="1">
        <v>0.94306999999999996</v>
      </c>
      <c r="H43" s="1">
        <v>0.32497999999999999</v>
      </c>
      <c r="I43" s="1"/>
      <c r="J43" s="1">
        <v>0.94777</v>
      </c>
      <c r="K43" s="1">
        <v>0.23058999999999999</v>
      </c>
      <c r="M43" s="1">
        <v>0.94306999999999996</v>
      </c>
      <c r="N43" s="1">
        <v>0.16947999999999999</v>
      </c>
    </row>
    <row r="44" spans="1:14" x14ac:dyDescent="0.25">
      <c r="A44" s="1">
        <v>0.94777</v>
      </c>
      <c r="B44" s="1">
        <v>0.51683999999999997</v>
      </c>
      <c r="D44" s="1">
        <v>0.94777</v>
      </c>
      <c r="E44" s="1">
        <v>0.37530999999999998</v>
      </c>
      <c r="G44" s="1">
        <v>0.94777</v>
      </c>
      <c r="H44" s="1">
        <v>0.33705000000000002</v>
      </c>
      <c r="I44" s="1"/>
      <c r="J44" s="1">
        <v>0.95250999999999997</v>
      </c>
      <c r="K44" s="1">
        <v>0.24475</v>
      </c>
      <c r="M44" s="1">
        <v>0.94777</v>
      </c>
      <c r="N44" s="1">
        <v>0.17705000000000001</v>
      </c>
    </row>
    <row r="45" spans="1:14" x14ac:dyDescent="0.25">
      <c r="A45" s="1">
        <v>0.95250999999999997</v>
      </c>
      <c r="B45" s="1">
        <v>0.53183999999999998</v>
      </c>
      <c r="D45" s="1">
        <v>0.95250999999999997</v>
      </c>
      <c r="E45" s="1">
        <v>0.39676</v>
      </c>
      <c r="G45" s="1">
        <v>0.95250999999999997</v>
      </c>
      <c r="H45" s="1">
        <v>0.35308</v>
      </c>
      <c r="I45" s="1"/>
      <c r="J45" s="1">
        <v>0.95728000000000002</v>
      </c>
      <c r="K45" s="1">
        <v>0.26266</v>
      </c>
      <c r="M45" s="1">
        <v>0.95250999999999997</v>
      </c>
      <c r="N45" s="1">
        <v>0.19073000000000001</v>
      </c>
    </row>
    <row r="46" spans="1:14" x14ac:dyDescent="0.25">
      <c r="A46" s="1">
        <v>0.95728000000000002</v>
      </c>
      <c r="B46" s="1">
        <v>0.54357</v>
      </c>
      <c r="D46" s="1">
        <v>0.95728000000000002</v>
      </c>
      <c r="E46" s="1">
        <v>0.41572999999999999</v>
      </c>
      <c r="G46" s="1">
        <v>0.95728000000000002</v>
      </c>
      <c r="H46" s="1">
        <v>0.37456</v>
      </c>
      <c r="I46" s="1"/>
      <c r="J46" s="1">
        <v>0.96209</v>
      </c>
      <c r="K46" s="1">
        <v>0.27879999999999999</v>
      </c>
      <c r="M46" s="1">
        <v>0.95728000000000002</v>
      </c>
      <c r="N46" s="1">
        <v>0.20336000000000001</v>
      </c>
    </row>
    <row r="47" spans="1:14" x14ac:dyDescent="0.25">
      <c r="A47" s="1">
        <v>0.96209</v>
      </c>
      <c r="B47" s="1">
        <v>0.57386999999999999</v>
      </c>
      <c r="D47" s="1">
        <v>0.96209</v>
      </c>
      <c r="E47" s="1">
        <v>0.43829000000000001</v>
      </c>
      <c r="G47" s="1">
        <v>0.96209</v>
      </c>
      <c r="H47" s="1">
        <v>0.39241999999999999</v>
      </c>
      <c r="I47" s="1"/>
      <c r="J47" s="1">
        <v>0.96692</v>
      </c>
      <c r="K47" s="1">
        <v>0.29204000000000002</v>
      </c>
      <c r="M47" s="1">
        <v>0.96209</v>
      </c>
      <c r="N47" s="1">
        <v>0.22395000000000001</v>
      </c>
    </row>
    <row r="48" spans="1:14" x14ac:dyDescent="0.25">
      <c r="A48" s="1">
        <v>0.96692</v>
      </c>
      <c r="B48" s="1">
        <v>0.58543999999999996</v>
      </c>
      <c r="D48" s="1">
        <v>0.96692</v>
      </c>
      <c r="E48" s="1">
        <v>0.46127000000000001</v>
      </c>
      <c r="G48" s="1">
        <v>0.96692</v>
      </c>
      <c r="H48" s="1">
        <v>0.41352</v>
      </c>
      <c r="I48" s="1"/>
      <c r="J48" s="1">
        <v>0.9718</v>
      </c>
      <c r="K48" s="1">
        <v>0.32661000000000001</v>
      </c>
      <c r="M48" s="1">
        <v>0.96692</v>
      </c>
      <c r="N48" s="1">
        <v>0.23347999999999999</v>
      </c>
    </row>
    <row r="49" spans="1:14" x14ac:dyDescent="0.25">
      <c r="A49" s="1">
        <v>0.9718</v>
      </c>
      <c r="B49" s="1">
        <v>0.61812999999999996</v>
      </c>
      <c r="D49" s="1">
        <v>0.9718</v>
      </c>
      <c r="E49" s="1">
        <v>0.51502000000000003</v>
      </c>
      <c r="G49" s="1">
        <v>0.9718</v>
      </c>
      <c r="H49" s="1">
        <v>0.43630000000000002</v>
      </c>
      <c r="I49" s="1"/>
      <c r="J49" s="1">
        <v>0.97670000000000001</v>
      </c>
      <c r="K49" s="1">
        <v>0.36214000000000002</v>
      </c>
      <c r="M49" s="1">
        <v>0.9718</v>
      </c>
      <c r="N49" s="1">
        <v>0.25650000000000001</v>
      </c>
    </row>
    <row r="50" spans="1:14" x14ac:dyDescent="0.25">
      <c r="A50" s="1">
        <v>0.97670000000000001</v>
      </c>
      <c r="B50" s="1">
        <v>0.65742999999999996</v>
      </c>
      <c r="D50" s="1">
        <v>0.97670000000000001</v>
      </c>
      <c r="E50" s="1">
        <v>0.55986999999999998</v>
      </c>
      <c r="G50" s="1">
        <v>0.97670000000000001</v>
      </c>
      <c r="H50" s="1">
        <v>0.50263999999999998</v>
      </c>
      <c r="I50" s="1"/>
      <c r="J50" s="1">
        <v>0.98163999999999996</v>
      </c>
      <c r="K50" s="1">
        <v>0.38734000000000002</v>
      </c>
      <c r="M50" s="1">
        <v>0.97670000000000001</v>
      </c>
      <c r="N50" s="1">
        <v>0.28963</v>
      </c>
    </row>
    <row r="51" spans="1:14" x14ac:dyDescent="0.25">
      <c r="A51" s="1">
        <v>0.98163999999999996</v>
      </c>
      <c r="B51" s="1">
        <v>0.70023999999999997</v>
      </c>
      <c r="D51" s="1">
        <v>0.98163999999999996</v>
      </c>
      <c r="E51" s="1">
        <v>0.5988</v>
      </c>
      <c r="G51" s="1">
        <v>0.98163999999999996</v>
      </c>
      <c r="H51" s="1">
        <v>0.52969999999999995</v>
      </c>
      <c r="I51" s="1"/>
      <c r="J51" s="1">
        <v>0.98662000000000005</v>
      </c>
      <c r="K51" s="1">
        <v>0.45695999999999998</v>
      </c>
      <c r="M51" s="1">
        <v>0.98163999999999996</v>
      </c>
      <c r="N51" s="1">
        <v>0.31186000000000003</v>
      </c>
    </row>
    <row r="52" spans="1:14" x14ac:dyDescent="0.25">
      <c r="A52" s="1">
        <v>0.98662000000000005</v>
      </c>
      <c r="B52" s="1">
        <v>0.72848999999999997</v>
      </c>
      <c r="D52" s="1">
        <v>0.98662000000000005</v>
      </c>
      <c r="E52" s="1">
        <v>0.67720000000000002</v>
      </c>
      <c r="G52" s="1">
        <v>0.98662000000000005</v>
      </c>
      <c r="H52" s="1">
        <v>0.57303000000000004</v>
      </c>
      <c r="I52" s="1"/>
      <c r="J52" s="1">
        <v>0.99163000000000001</v>
      </c>
      <c r="K52" s="1">
        <v>0.51644000000000001</v>
      </c>
      <c r="M52" s="1">
        <v>0.98662000000000005</v>
      </c>
      <c r="N52" s="1">
        <v>0.35116999999999998</v>
      </c>
    </row>
    <row r="53" spans="1:14" x14ac:dyDescent="0.25">
      <c r="A53" s="1">
        <v>0.99163000000000001</v>
      </c>
      <c r="B53" s="1">
        <v>0.81079000000000001</v>
      </c>
      <c r="D53" s="1">
        <v>0.99163000000000001</v>
      </c>
      <c r="E53" s="1">
        <v>0.73173999999999995</v>
      </c>
      <c r="G53" s="1">
        <v>0.99163000000000001</v>
      </c>
      <c r="H53" s="1">
        <v>0.62128000000000005</v>
      </c>
      <c r="I53" s="1"/>
      <c r="J53" s="1">
        <v>0.99666999999999994</v>
      </c>
      <c r="K53" s="1">
        <v>0.66783999999999999</v>
      </c>
      <c r="M53" s="1">
        <v>0.99163000000000001</v>
      </c>
      <c r="N53" s="1">
        <v>0.41996</v>
      </c>
    </row>
    <row r="54" spans="1:14" x14ac:dyDescent="0.25">
      <c r="A54" s="1">
        <v>0.99666999999999994</v>
      </c>
      <c r="B54" s="1">
        <v>0.84477999999999998</v>
      </c>
      <c r="D54" s="1">
        <v>0.99666999999999994</v>
      </c>
      <c r="E54" s="1">
        <v>0.81303000000000003</v>
      </c>
      <c r="G54" s="1">
        <v>0.99666999999999994</v>
      </c>
      <c r="H54" s="1">
        <v>0.75482000000000005</v>
      </c>
      <c r="I54" s="1"/>
      <c r="M54" s="1">
        <v>0.99666999999999994</v>
      </c>
      <c r="N54" s="1">
        <v>0.57391000000000003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"/>
  <sheetViews>
    <sheetView workbookViewId="0">
      <selection activeCell="K23" sqref="K23:K2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O32"/>
  <sheetViews>
    <sheetView workbookViewId="0">
      <selection activeCell="H13" sqref="H13"/>
    </sheetView>
  </sheetViews>
  <sheetFormatPr defaultRowHeight="15" x14ac:dyDescent="0.25"/>
  <cols>
    <col min="1" max="1" width="11.7109375" customWidth="1"/>
    <col min="2" max="2" width="14.5703125" customWidth="1"/>
    <col min="3" max="3" width="13.28515625" customWidth="1"/>
    <col min="4" max="4" width="10.7109375" customWidth="1"/>
    <col min="8" max="8" width="21.5703125" style="1" customWidth="1"/>
    <col min="9" max="9" width="15.85546875" style="1" customWidth="1"/>
    <col min="10" max="10" width="17.85546875" style="1" customWidth="1"/>
    <col min="11" max="11" width="17.140625" style="1" customWidth="1"/>
    <col min="12" max="12" width="18.85546875" customWidth="1"/>
    <col min="13" max="13" width="10.42578125" style="1" customWidth="1"/>
    <col min="14" max="14" width="21.42578125" customWidth="1"/>
  </cols>
  <sheetData>
    <row r="1" spans="1:15" ht="34.5" x14ac:dyDescent="0.25">
      <c r="A1" s="9"/>
      <c r="B1" s="9"/>
      <c r="C1" s="9"/>
      <c r="D1" s="9"/>
      <c r="E1" s="9"/>
      <c r="F1" s="9"/>
      <c r="G1" s="9"/>
      <c r="I1" s="35" t="s">
        <v>60</v>
      </c>
      <c r="J1" s="36" t="s">
        <v>61</v>
      </c>
      <c r="K1" s="37" t="s">
        <v>62</v>
      </c>
      <c r="L1" s="37" t="s">
        <v>63</v>
      </c>
      <c r="M1" s="37"/>
      <c r="N1" s="36" t="s">
        <v>64</v>
      </c>
    </row>
    <row r="2" spans="1:15" x14ac:dyDescent="0.25">
      <c r="A2" s="9"/>
      <c r="B2" s="9"/>
      <c r="C2" s="9"/>
      <c r="D2" s="9"/>
      <c r="E2" s="9"/>
      <c r="F2" s="9"/>
      <c r="G2" s="9"/>
      <c r="I2" s="1">
        <v>0.5</v>
      </c>
      <c r="J2" s="1">
        <f>$B$7*(I2^2)+$C$7*I2+$D$7</f>
        <v>0.64947500000000002</v>
      </c>
      <c r="K2" s="1">
        <f>$B$8*(I2^2)+$C$8*I2+$D$8</f>
        <v>0.78879999999999995</v>
      </c>
      <c r="L2" s="1">
        <f>$B$9*(I2^2)+$C$9*I2+$D$9</f>
        <v>0.89127499999999993</v>
      </c>
      <c r="M2"/>
      <c r="N2" s="1">
        <f>2.562-(4.263/(3.05-I2))</f>
        <v>0.89023529411764679</v>
      </c>
    </row>
    <row r="3" spans="1:15" x14ac:dyDescent="0.25">
      <c r="A3" s="9"/>
      <c r="B3" s="9"/>
      <c r="C3" s="9"/>
      <c r="D3" s="9"/>
      <c r="E3" s="9"/>
      <c r="F3" s="9"/>
      <c r="G3" s="9"/>
      <c r="I3" s="1">
        <v>0.51666666666666705</v>
      </c>
      <c r="J3" s="1">
        <f t="shared" ref="J3:J32" si="0">$B$7*(I3^2)+$C$7*I3+$D$7</f>
        <v>0.64845847222222219</v>
      </c>
      <c r="K3" s="1">
        <f t="shared" ref="K3:K32" si="1">$B$8*(I3^2)+$C$8*I3+$D$8</f>
        <v>0.7824953888888887</v>
      </c>
      <c r="L3" s="1">
        <f t="shared" ref="L3:L32" si="2">$B$9*(I3^2)+$C$9*I3+$D$9</f>
        <v>0.8801258611111108</v>
      </c>
      <c r="M3"/>
      <c r="N3" s="1">
        <f t="shared" ref="N3:N32" si="3">2.562-(4.263/(3.05-I3))</f>
        <v>0.87923684210526276</v>
      </c>
    </row>
    <row r="4" spans="1:15" x14ac:dyDescent="0.25">
      <c r="A4" s="9"/>
      <c r="B4" s="9"/>
      <c r="C4" s="9"/>
      <c r="D4" s="9"/>
      <c r="E4" s="9"/>
      <c r="F4" s="9"/>
      <c r="G4" s="9"/>
      <c r="I4" s="1">
        <v>0.53333333333333299</v>
      </c>
      <c r="J4" s="1">
        <f t="shared" si="0"/>
        <v>0.64754222222222224</v>
      </c>
      <c r="K4" s="1">
        <f t="shared" si="1"/>
        <v>0.77601155555555568</v>
      </c>
      <c r="L4" s="1">
        <f t="shared" si="2"/>
        <v>0.86882177777777803</v>
      </c>
      <c r="M4"/>
      <c r="N4" s="1">
        <f t="shared" si="3"/>
        <v>0.86809271523178788</v>
      </c>
    </row>
    <row r="5" spans="1:15" x14ac:dyDescent="0.25">
      <c r="A5" s="32"/>
      <c r="B5" s="33"/>
      <c r="C5" s="9"/>
      <c r="D5" s="9"/>
      <c r="E5" s="9"/>
      <c r="F5" s="9"/>
      <c r="G5" s="9"/>
      <c r="I5" s="1">
        <v>0.55000000000000004</v>
      </c>
      <c r="J5" s="1">
        <f t="shared" si="0"/>
        <v>0.64672625000000006</v>
      </c>
      <c r="K5" s="1">
        <f t="shared" si="1"/>
        <v>0.76934849999999999</v>
      </c>
      <c r="L5" s="1">
        <f t="shared" si="2"/>
        <v>0.85736274999999995</v>
      </c>
      <c r="M5"/>
      <c r="N5" s="1">
        <f t="shared" si="3"/>
        <v>0.85679999999999978</v>
      </c>
    </row>
    <row r="6" spans="1:15" ht="18" x14ac:dyDescent="0.35">
      <c r="A6" s="34" t="s">
        <v>13</v>
      </c>
      <c r="B6" s="34" t="s">
        <v>14</v>
      </c>
      <c r="C6" s="34" t="s">
        <v>15</v>
      </c>
      <c r="D6" s="34" t="s">
        <v>16</v>
      </c>
      <c r="E6" s="9"/>
      <c r="F6" s="9"/>
      <c r="G6" s="9"/>
      <c r="I6" s="1">
        <v>0.56666666666666698</v>
      </c>
      <c r="J6" s="1">
        <f t="shared" si="0"/>
        <v>0.64601055555555553</v>
      </c>
      <c r="K6" s="1">
        <f t="shared" si="1"/>
        <v>0.76250622222222209</v>
      </c>
      <c r="L6" s="1">
        <f t="shared" si="2"/>
        <v>0.84574877777777746</v>
      </c>
      <c r="M6"/>
      <c r="N6" s="1">
        <f t="shared" si="3"/>
        <v>0.84535570469798627</v>
      </c>
    </row>
    <row r="7" spans="1:15" x14ac:dyDescent="0.25">
      <c r="A7" s="8">
        <v>1</v>
      </c>
      <c r="B7" s="8">
        <v>0.18049999999999999</v>
      </c>
      <c r="C7" s="8">
        <v>-0.2445</v>
      </c>
      <c r="D7" s="8">
        <v>0.72660000000000002</v>
      </c>
      <c r="E7" s="9"/>
      <c r="F7" s="9"/>
      <c r="G7" s="9"/>
      <c r="I7" s="1">
        <v>0.58333333333333304</v>
      </c>
      <c r="J7" s="1">
        <f t="shared" si="0"/>
        <v>0.645395138888889</v>
      </c>
      <c r="K7" s="1">
        <f t="shared" si="1"/>
        <v>0.75548472222222229</v>
      </c>
      <c r="L7" s="1">
        <f t="shared" si="2"/>
        <v>0.83397986111111133</v>
      </c>
      <c r="M7"/>
      <c r="N7" s="1">
        <f t="shared" si="3"/>
        <v>0.83375675675675676</v>
      </c>
    </row>
    <row r="8" spans="1:15" x14ac:dyDescent="0.25">
      <c r="A8" s="8">
        <v>1.33</v>
      </c>
      <c r="B8" s="8">
        <v>-0.3226</v>
      </c>
      <c r="C8" s="8">
        <v>-5.0299999999999997E-2</v>
      </c>
      <c r="D8" s="8">
        <v>0.89459999999999995</v>
      </c>
      <c r="E8" s="9"/>
      <c r="F8" s="9"/>
      <c r="G8" s="9"/>
      <c r="I8" s="1">
        <v>0.6</v>
      </c>
      <c r="J8" s="1">
        <f t="shared" si="0"/>
        <v>0.64488000000000001</v>
      </c>
      <c r="K8" s="1">
        <f t="shared" si="1"/>
        <v>0.74828399999999995</v>
      </c>
      <c r="L8" s="1">
        <f t="shared" si="2"/>
        <v>0.8220559999999999</v>
      </c>
      <c r="M8"/>
      <c r="N8" s="1">
        <f t="shared" si="3"/>
        <v>0.82199999999999962</v>
      </c>
    </row>
    <row r="9" spans="1:15" x14ac:dyDescent="0.25">
      <c r="A9" s="8">
        <v>1.44</v>
      </c>
      <c r="B9" s="8">
        <v>-0.27889999999999998</v>
      </c>
      <c r="C9" s="8">
        <v>-0.38540000000000002</v>
      </c>
      <c r="D9" s="8">
        <v>1.1536999999999999</v>
      </c>
      <c r="E9" s="9"/>
      <c r="F9" s="9"/>
      <c r="G9" s="9"/>
      <c r="I9" s="1">
        <v>0.61666666666666703</v>
      </c>
      <c r="J9" s="1">
        <f t="shared" si="0"/>
        <v>0.6444651388888889</v>
      </c>
      <c r="K9" s="1">
        <f t="shared" si="1"/>
        <v>0.74090405555555539</v>
      </c>
      <c r="L9" s="1">
        <f t="shared" si="2"/>
        <v>0.80997719444444416</v>
      </c>
      <c r="M9"/>
      <c r="N9" s="1">
        <f t="shared" si="3"/>
        <v>0.81008219178082141</v>
      </c>
    </row>
    <row r="10" spans="1:15" x14ac:dyDescent="0.25">
      <c r="A10" s="9"/>
      <c r="B10" s="9"/>
      <c r="C10" s="9"/>
      <c r="D10" s="9"/>
      <c r="E10" s="9"/>
      <c r="F10" s="9"/>
      <c r="G10" s="9"/>
      <c r="I10" s="1">
        <v>0.63333333333333297</v>
      </c>
      <c r="J10" s="1">
        <f t="shared" si="0"/>
        <v>0.64415055555555556</v>
      </c>
      <c r="K10" s="1">
        <f t="shared" si="1"/>
        <v>0.73334488888888905</v>
      </c>
      <c r="L10" s="1">
        <f t="shared" si="2"/>
        <v>0.79774344444444467</v>
      </c>
      <c r="M10"/>
      <c r="N10" s="1">
        <f t="shared" si="3"/>
        <v>0.79800000000000004</v>
      </c>
    </row>
    <row r="11" spans="1:15" x14ac:dyDescent="0.25">
      <c r="A11" s="9"/>
      <c r="B11" s="9"/>
      <c r="C11" s="9"/>
      <c r="D11" s="9"/>
      <c r="E11" s="9"/>
      <c r="F11" s="9"/>
      <c r="G11" s="9"/>
      <c r="I11" s="1">
        <v>0.65</v>
      </c>
      <c r="J11" s="1">
        <f t="shared" si="0"/>
        <v>0.64393624999999999</v>
      </c>
      <c r="K11" s="1">
        <f t="shared" si="1"/>
        <v>0.72560649999999993</v>
      </c>
      <c r="L11" s="1">
        <f t="shared" si="2"/>
        <v>0.78535474999999999</v>
      </c>
      <c r="M11"/>
      <c r="N11" s="1">
        <f t="shared" si="3"/>
        <v>0.78574999999999973</v>
      </c>
    </row>
    <row r="12" spans="1:15" x14ac:dyDescent="0.25">
      <c r="A12" s="9"/>
      <c r="B12" s="9"/>
      <c r="C12" s="9"/>
      <c r="D12" s="9"/>
      <c r="E12" s="9"/>
      <c r="F12" s="9"/>
      <c r="G12" s="9"/>
      <c r="I12" s="1">
        <v>0.66666666666666696</v>
      </c>
      <c r="J12" s="1">
        <f t="shared" si="0"/>
        <v>0.6438222222222223</v>
      </c>
      <c r="K12" s="1">
        <f t="shared" si="1"/>
        <v>0.71768888888888871</v>
      </c>
      <c r="L12" s="1">
        <f t="shared" si="2"/>
        <v>0.77281111111111089</v>
      </c>
      <c r="M12"/>
      <c r="N12" s="1">
        <f t="shared" si="3"/>
        <v>0.77332867132867089</v>
      </c>
    </row>
    <row r="13" spans="1:15" ht="15.75" x14ac:dyDescent="0.25">
      <c r="A13" s="9"/>
      <c r="B13" s="9"/>
      <c r="C13" s="9"/>
      <c r="D13" s="9"/>
      <c r="E13" s="9"/>
      <c r="F13" s="9"/>
      <c r="G13" s="9"/>
      <c r="I13" s="1">
        <v>0.68333333333333302</v>
      </c>
      <c r="J13" s="1">
        <f t="shared" si="0"/>
        <v>0.64380847222222226</v>
      </c>
      <c r="K13" s="1">
        <f t="shared" si="1"/>
        <v>0.70959205555555571</v>
      </c>
      <c r="L13" s="1">
        <f t="shared" si="2"/>
        <v>0.76011252777777794</v>
      </c>
      <c r="M13"/>
      <c r="N13" s="1">
        <f t="shared" si="3"/>
        <v>0.760732394366197</v>
      </c>
      <c r="O13" s="7"/>
    </row>
    <row r="14" spans="1:15" x14ac:dyDescent="0.25">
      <c r="A14" s="9"/>
      <c r="B14" s="9"/>
      <c r="C14" s="9"/>
      <c r="D14" s="9"/>
      <c r="E14" s="9"/>
      <c r="F14" s="9"/>
      <c r="G14" s="9"/>
      <c r="I14" s="1">
        <v>0.7</v>
      </c>
      <c r="J14" s="1">
        <f t="shared" si="0"/>
        <v>0.643895</v>
      </c>
      <c r="K14" s="1">
        <f t="shared" si="1"/>
        <v>0.70131600000000005</v>
      </c>
      <c r="L14" s="1">
        <f t="shared" si="2"/>
        <v>0.7472589999999999</v>
      </c>
      <c r="M14"/>
      <c r="N14" s="1">
        <f t="shared" si="3"/>
        <v>0.74795744680851017</v>
      </c>
    </row>
    <row r="15" spans="1:15" x14ac:dyDescent="0.25">
      <c r="A15" s="9"/>
      <c r="B15" s="9"/>
      <c r="C15" s="9"/>
      <c r="D15" s="9"/>
      <c r="E15" s="9"/>
      <c r="F15" s="9"/>
      <c r="G15" s="9"/>
      <c r="I15" s="1">
        <v>0.71666666666666701</v>
      </c>
      <c r="J15" s="1">
        <f t="shared" si="0"/>
        <v>0.64408180555555561</v>
      </c>
      <c r="K15" s="1">
        <f t="shared" si="1"/>
        <v>0.69286072222222206</v>
      </c>
      <c r="L15" s="1">
        <f t="shared" si="2"/>
        <v>0.73425052777777744</v>
      </c>
      <c r="M15"/>
      <c r="N15" s="1">
        <f t="shared" si="3"/>
        <v>0.73499999999999965</v>
      </c>
    </row>
    <row r="16" spans="1:15" x14ac:dyDescent="0.25">
      <c r="A16" s="9"/>
      <c r="B16" s="9"/>
      <c r="C16" s="9"/>
      <c r="D16" s="9"/>
      <c r="E16" s="9"/>
      <c r="F16" s="9"/>
      <c r="G16" s="9"/>
      <c r="I16" s="1">
        <v>0.73333333333333295</v>
      </c>
      <c r="J16" s="1">
        <f t="shared" si="0"/>
        <v>0.64436888888888888</v>
      </c>
      <c r="K16" s="1">
        <f t="shared" si="1"/>
        <v>0.6842262222222224</v>
      </c>
      <c r="L16" s="1">
        <f t="shared" si="2"/>
        <v>0.72108711111111135</v>
      </c>
      <c r="M16"/>
      <c r="N16" s="1">
        <f t="shared" si="3"/>
        <v>0.7218561151079137</v>
      </c>
    </row>
    <row r="17" spans="1:14" x14ac:dyDescent="0.25">
      <c r="A17" s="9"/>
      <c r="B17" s="9"/>
      <c r="C17" s="9"/>
      <c r="D17" s="9"/>
      <c r="E17" s="9"/>
      <c r="F17" s="9"/>
      <c r="G17" s="9"/>
      <c r="I17" s="1">
        <v>0.75</v>
      </c>
      <c r="J17" s="1">
        <f t="shared" si="0"/>
        <v>0.64475625000000003</v>
      </c>
      <c r="K17" s="1">
        <f t="shared" si="1"/>
        <v>0.67541249999999997</v>
      </c>
      <c r="L17" s="1">
        <f t="shared" si="2"/>
        <v>0.70776874999999995</v>
      </c>
      <c r="M17"/>
      <c r="N17" s="1">
        <f t="shared" si="3"/>
        <v>0.70852173913043459</v>
      </c>
    </row>
    <row r="18" spans="1:14" x14ac:dyDescent="0.25">
      <c r="A18" s="9"/>
      <c r="B18" s="9"/>
      <c r="C18" s="9"/>
      <c r="D18" s="9"/>
      <c r="E18" s="9"/>
      <c r="F18" s="9"/>
      <c r="G18" s="9"/>
      <c r="I18" s="1">
        <v>0.76666666666666705</v>
      </c>
      <c r="J18" s="1">
        <f t="shared" si="0"/>
        <v>0.64524388888888895</v>
      </c>
      <c r="K18" s="1">
        <f t="shared" si="1"/>
        <v>0.66641955555555521</v>
      </c>
      <c r="L18" s="1">
        <f t="shared" si="2"/>
        <v>0.69429544444444402</v>
      </c>
      <c r="M18"/>
      <c r="N18" s="1">
        <f t="shared" si="3"/>
        <v>0.69499270072992636</v>
      </c>
    </row>
    <row r="19" spans="1:14" x14ac:dyDescent="0.25">
      <c r="A19" s="9"/>
      <c r="B19" s="9"/>
      <c r="C19" s="9"/>
      <c r="D19" s="9"/>
      <c r="E19" s="9"/>
      <c r="F19" s="9"/>
      <c r="G19" s="9"/>
      <c r="I19" s="1">
        <v>0.78333333333333299</v>
      </c>
      <c r="J19" s="1">
        <f t="shared" si="0"/>
        <v>0.64583180555555553</v>
      </c>
      <c r="K19" s="1">
        <f t="shared" si="1"/>
        <v>0.65724738888888901</v>
      </c>
      <c r="L19" s="1">
        <f t="shared" si="2"/>
        <v>0.68066719444444468</v>
      </c>
      <c r="M19"/>
      <c r="N19" s="1">
        <f t="shared" si="3"/>
        <v>0.68126470588235266</v>
      </c>
    </row>
    <row r="20" spans="1:14" x14ac:dyDescent="0.25">
      <c r="A20" s="9"/>
      <c r="B20" s="9"/>
      <c r="C20" s="9"/>
      <c r="D20" s="9"/>
      <c r="E20" s="9"/>
      <c r="F20" s="9"/>
      <c r="G20" s="9"/>
      <c r="I20" s="1">
        <v>0.8</v>
      </c>
      <c r="J20" s="1">
        <f t="shared" si="0"/>
        <v>0.64651999999999998</v>
      </c>
      <c r="K20" s="1">
        <f t="shared" si="1"/>
        <v>0.64789599999999992</v>
      </c>
      <c r="L20" s="1">
        <f t="shared" si="2"/>
        <v>0.66688399999999992</v>
      </c>
      <c r="M20"/>
      <c r="N20" s="1">
        <f t="shared" si="3"/>
        <v>0.66733333333333311</v>
      </c>
    </row>
    <row r="21" spans="1:14" x14ac:dyDescent="0.25">
      <c r="A21" s="19"/>
      <c r="B21" s="19"/>
      <c r="C21" s="19"/>
      <c r="D21" s="19"/>
      <c r="E21" s="19"/>
      <c r="F21" s="19"/>
      <c r="G21" s="19"/>
      <c r="I21" s="1">
        <v>0.81666666666666698</v>
      </c>
      <c r="J21" s="1">
        <f t="shared" si="0"/>
        <v>0.64730847222222221</v>
      </c>
      <c r="K21" s="1">
        <f t="shared" si="1"/>
        <v>0.63836538888888872</v>
      </c>
      <c r="L21" s="1">
        <f t="shared" si="2"/>
        <v>0.65294586111111075</v>
      </c>
      <c r="M21"/>
      <c r="N21" s="1">
        <f t="shared" si="3"/>
        <v>0.65319402985074593</v>
      </c>
    </row>
    <row r="22" spans="1:14" x14ac:dyDescent="0.25">
      <c r="A22" s="19"/>
      <c r="B22" s="19"/>
      <c r="C22" s="19"/>
      <c r="D22" s="19"/>
      <c r="E22" s="19"/>
      <c r="F22" s="19"/>
      <c r="G22" s="19"/>
      <c r="I22" s="1">
        <v>0.83333333333333304</v>
      </c>
      <c r="J22" s="1">
        <f t="shared" si="0"/>
        <v>0.6481972222222222</v>
      </c>
      <c r="K22" s="1">
        <f t="shared" si="1"/>
        <v>0.62865555555555575</v>
      </c>
      <c r="L22" s="1">
        <f t="shared" si="2"/>
        <v>0.63885277777777794</v>
      </c>
      <c r="M22"/>
      <c r="N22" s="1">
        <f t="shared" si="3"/>
        <v>0.63884210526315788</v>
      </c>
    </row>
    <row r="23" spans="1:14" x14ac:dyDescent="0.25">
      <c r="A23" s="19"/>
      <c r="B23" s="19"/>
      <c r="C23" s="19"/>
      <c r="D23" s="19"/>
      <c r="E23" s="19"/>
      <c r="F23" s="19"/>
      <c r="G23" s="19"/>
      <c r="I23" s="1">
        <v>0.85</v>
      </c>
      <c r="J23" s="1">
        <f t="shared" si="0"/>
        <v>0.64918625000000008</v>
      </c>
      <c r="K23" s="1">
        <f t="shared" si="1"/>
        <v>0.6187665</v>
      </c>
      <c r="L23" s="1">
        <f t="shared" si="2"/>
        <v>0.62460475000000004</v>
      </c>
      <c r="M23"/>
      <c r="N23" s="1">
        <f t="shared" si="3"/>
        <v>0.62427272727272687</v>
      </c>
    </row>
    <row r="24" spans="1:14" x14ac:dyDescent="0.25">
      <c r="A24" s="19"/>
      <c r="B24" s="19"/>
      <c r="C24" s="19"/>
      <c r="D24" s="19"/>
      <c r="E24" s="19"/>
      <c r="F24" s="19"/>
      <c r="G24" s="19"/>
      <c r="I24" s="1">
        <v>0.86666666666666703</v>
      </c>
      <c r="J24" s="1">
        <f t="shared" si="0"/>
        <v>0.65027555555555561</v>
      </c>
      <c r="K24" s="1">
        <f t="shared" si="1"/>
        <v>0.60869822222222192</v>
      </c>
      <c r="L24" s="1">
        <f t="shared" si="2"/>
        <v>0.6102017777777774</v>
      </c>
      <c r="M24"/>
      <c r="N24" s="1">
        <f t="shared" si="3"/>
        <v>0.60948091603053367</v>
      </c>
    </row>
    <row r="25" spans="1:14" x14ac:dyDescent="0.25">
      <c r="A25" s="19"/>
      <c r="B25" s="19"/>
      <c r="C25" s="19"/>
      <c r="D25" s="19"/>
      <c r="E25" s="19"/>
      <c r="F25" s="19"/>
      <c r="G25" s="19"/>
      <c r="I25" s="1">
        <v>0.88333333333333297</v>
      </c>
      <c r="J25" s="1">
        <f t="shared" si="0"/>
        <v>0.65146513888888891</v>
      </c>
      <c r="K25" s="1">
        <f t="shared" si="1"/>
        <v>0.5984507222222224</v>
      </c>
      <c r="L25" s="1">
        <f t="shared" si="2"/>
        <v>0.59564386111111134</v>
      </c>
      <c r="M25"/>
      <c r="N25" s="1">
        <f t="shared" si="3"/>
        <v>0.5944615384615386</v>
      </c>
    </row>
    <row r="26" spans="1:14" x14ac:dyDescent="0.25">
      <c r="A26" s="19"/>
      <c r="B26" s="19"/>
      <c r="C26" s="19"/>
      <c r="D26" s="19"/>
      <c r="E26" s="19"/>
      <c r="F26" s="19"/>
      <c r="G26" s="19"/>
      <c r="I26" s="1">
        <v>0.9</v>
      </c>
      <c r="J26" s="1">
        <f t="shared" si="0"/>
        <v>0.65275499999999997</v>
      </c>
      <c r="K26" s="1">
        <f t="shared" si="1"/>
        <v>0.58802399999999988</v>
      </c>
      <c r="L26" s="1">
        <f t="shared" si="2"/>
        <v>0.58093099999999998</v>
      </c>
      <c r="M26"/>
      <c r="N26" s="1">
        <f t="shared" si="3"/>
        <v>0.5792093023255811</v>
      </c>
    </row>
    <row r="27" spans="1:14" x14ac:dyDescent="0.25">
      <c r="A27" s="19"/>
      <c r="B27" s="19"/>
      <c r="C27" s="19"/>
      <c r="D27" s="19"/>
      <c r="E27" s="19"/>
      <c r="F27" s="19"/>
      <c r="G27" s="19"/>
      <c r="I27" s="1">
        <v>0.91666666666666696</v>
      </c>
      <c r="J27" s="1">
        <f t="shared" si="0"/>
        <v>0.65414513888888892</v>
      </c>
      <c r="K27" s="1">
        <f t="shared" si="1"/>
        <v>0.57741805555555525</v>
      </c>
      <c r="L27" s="1">
        <f t="shared" si="2"/>
        <v>0.56606319444444408</v>
      </c>
      <c r="M27"/>
      <c r="N27" s="1">
        <f t="shared" si="3"/>
        <v>0.56371874999999938</v>
      </c>
    </row>
    <row r="28" spans="1:14" x14ac:dyDescent="0.25">
      <c r="A28" s="19"/>
      <c r="B28" s="19"/>
      <c r="C28" s="19"/>
      <c r="D28" s="19"/>
      <c r="E28" s="19"/>
      <c r="F28" s="19"/>
      <c r="G28" s="19"/>
      <c r="I28" s="1">
        <v>0.93333333333333302</v>
      </c>
      <c r="J28" s="1">
        <f t="shared" si="0"/>
        <v>0.65563555555555553</v>
      </c>
      <c r="K28" s="1">
        <f t="shared" si="1"/>
        <v>0.56663288888888907</v>
      </c>
      <c r="L28" s="1">
        <f t="shared" si="2"/>
        <v>0.55104044444444467</v>
      </c>
      <c r="M28"/>
      <c r="N28" s="1">
        <f t="shared" si="3"/>
        <v>0.54798425196850387</v>
      </c>
    </row>
    <row r="29" spans="1:14" x14ac:dyDescent="0.25">
      <c r="I29" s="1">
        <v>0.95</v>
      </c>
      <c r="J29" s="1">
        <f t="shared" si="0"/>
        <v>0.65722625000000001</v>
      </c>
      <c r="K29" s="1">
        <f t="shared" si="1"/>
        <v>0.55566850000000001</v>
      </c>
      <c r="L29" s="1">
        <f t="shared" si="2"/>
        <v>0.53586274999999994</v>
      </c>
      <c r="M29"/>
      <c r="N29" s="1">
        <f t="shared" si="3"/>
        <v>0.53199999999999958</v>
      </c>
    </row>
    <row r="30" spans="1:14" x14ac:dyDescent="0.25">
      <c r="I30" s="1">
        <v>0.96666666666666701</v>
      </c>
      <c r="J30" s="1">
        <f t="shared" si="0"/>
        <v>0.65891722222222227</v>
      </c>
      <c r="K30" s="1">
        <f t="shared" si="1"/>
        <v>0.54452488888888861</v>
      </c>
      <c r="L30" s="1">
        <f t="shared" si="2"/>
        <v>0.52053011111111069</v>
      </c>
      <c r="M30"/>
      <c r="N30" s="1">
        <f t="shared" si="3"/>
        <v>0.51575999999999977</v>
      </c>
    </row>
    <row r="31" spans="1:14" x14ac:dyDescent="0.25">
      <c r="I31" s="1">
        <v>0.98333333333333295</v>
      </c>
      <c r="J31" s="1">
        <f t="shared" si="0"/>
        <v>0.66070847222222229</v>
      </c>
      <c r="K31" s="1">
        <f t="shared" si="1"/>
        <v>0.53320205555555578</v>
      </c>
      <c r="L31" s="1">
        <f t="shared" si="2"/>
        <v>0.50504252777777814</v>
      </c>
      <c r="M31"/>
      <c r="N31" s="1">
        <f t="shared" si="3"/>
        <v>0.49925806451612909</v>
      </c>
    </row>
    <row r="32" spans="1:14" x14ac:dyDescent="0.25">
      <c r="I32" s="1">
        <v>1</v>
      </c>
      <c r="J32" s="1">
        <f t="shared" si="0"/>
        <v>0.66260000000000008</v>
      </c>
      <c r="K32" s="1">
        <f t="shared" si="1"/>
        <v>0.52169999999999994</v>
      </c>
      <c r="L32" s="1">
        <f t="shared" si="2"/>
        <v>0.48939999999999995</v>
      </c>
      <c r="M32"/>
      <c r="N32" s="1">
        <f t="shared" si="3"/>
        <v>0.48248780487804854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5121" r:id="rId3">
          <objectPr defaultSize="0" autoPict="0" r:id="rId4">
            <anchor moveWithCells="1">
              <from>
                <xdr:col>0</xdr:col>
                <xdr:colOff>361950</xdr:colOff>
                <xdr:row>11</xdr:row>
                <xdr:rowOff>142875</xdr:rowOff>
              </from>
              <to>
                <xdr:col>3</xdr:col>
                <xdr:colOff>161925</xdr:colOff>
                <xdr:row>13</xdr:row>
                <xdr:rowOff>171450</xdr:rowOff>
              </to>
            </anchor>
          </objectPr>
        </oleObject>
      </mc:Choice>
      <mc:Fallback>
        <oleObject progId="Equation.DSMT4" shapeId="5121" r:id="rId3"/>
      </mc:Fallback>
    </mc:AlternateContent>
    <mc:AlternateContent xmlns:mc="http://schemas.openxmlformats.org/markup-compatibility/2006">
      <mc:Choice Requires="x14">
        <oleObject progId="Equation.DSMT4" shapeId="5122" r:id="rId5">
          <objectPr defaultSize="0" r:id="rId6">
            <anchor moveWithCells="1">
              <from>
                <xdr:col>0</xdr:col>
                <xdr:colOff>381000</xdr:colOff>
                <xdr:row>16</xdr:row>
                <xdr:rowOff>95250</xdr:rowOff>
              </from>
              <to>
                <xdr:col>2</xdr:col>
                <xdr:colOff>533400</xdr:colOff>
                <xdr:row>18</xdr:row>
                <xdr:rowOff>133350</xdr:rowOff>
              </to>
            </anchor>
          </objectPr>
        </oleObject>
      </mc:Choice>
      <mc:Fallback>
        <oleObject progId="Equation.DSMT4" shapeId="5122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"/>
  <sheetViews>
    <sheetView workbookViewId="0">
      <selection activeCell="I6" sqref="I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Calculation semi_inf</vt:lpstr>
      <vt:lpstr>Analytical semi_inf_data</vt:lpstr>
      <vt:lpstr>semi_inf_MCM data</vt:lpstr>
      <vt:lpstr>semi_inf_Plots</vt:lpstr>
      <vt:lpstr>Calc_two_layer_med</vt:lpstr>
      <vt:lpstr>two_layer_plots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Tigger</dc:creator>
  <cp:lastModifiedBy>Laurent Pilon</cp:lastModifiedBy>
  <dcterms:created xsi:type="dcterms:W3CDTF">2015-06-01T18:54:34Z</dcterms:created>
  <dcterms:modified xsi:type="dcterms:W3CDTF">2015-06-03T21:51:20Z</dcterms:modified>
  <cp:contentStatus/>
</cp:coreProperties>
</file>