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1955" windowHeight="12540" firstSheet="4" activeTab="4"/>
  </bookViews>
  <sheets>
    <sheet name="Silicas" sheetId="1" r:id="rId1"/>
    <sheet name="Titania" sheetId="2" r:id="rId2"/>
    <sheet name="Ceria" sheetId="3" r:id="rId3"/>
    <sheet name="Porosity from Models and Optica" sheetId="4" r:id="rId4"/>
    <sheet name="Thermal k Porosity" sheetId="5" r:id="rId5"/>
    <sheet name="Parameter inflence on k analysi" sheetId="6" r:id="rId6"/>
  </sheets>
  <definedNames>
    <definedName name="solver_adj" localSheetId="4" hidden="1">'Thermal k Porosity'!$O$27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'Thermal k Porosity'!$S$10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<sst xmlns="http://schemas.openxmlformats.org/spreadsheetml/2006/main" count="1200" uniqueCount="252">
  <si>
    <t>Reflectance file</t>
  </si>
  <si>
    <t>matrix</t>
  </si>
  <si>
    <t>surfactant</t>
  </si>
  <si>
    <t>morphology</t>
  </si>
  <si>
    <t>pore size</t>
  </si>
  <si>
    <t>crystallinity</t>
  </si>
  <si>
    <t>0-45p123day1teosph2.Master</t>
  </si>
  <si>
    <t>0-54gramp123rh533dayteos.Master</t>
  </si>
  <si>
    <t>100REF.Master</t>
  </si>
  <si>
    <t>0-35p123coldpull0-6v1dayagespots.Master</t>
  </si>
  <si>
    <t>0-35p123coldpull0-6v1dayagespotstall.Master</t>
  </si>
  <si>
    <t>0-45p123day1teosph2Trans.Master</t>
  </si>
  <si>
    <t>0-54gramp123rh533dayteosTrans.Master</t>
  </si>
  <si>
    <t>30Brij58calc450.Master</t>
  </si>
  <si>
    <t>30Brij58calc450short.Master</t>
  </si>
  <si>
    <t>450cTitaniaAmorph.Master</t>
  </si>
  <si>
    <t>450cTitaniaAmorphshort.Master</t>
  </si>
  <si>
    <t>600CTitania.Master</t>
  </si>
  <si>
    <t>600CTitaniatall.Master</t>
  </si>
  <si>
    <t>Ceria600C.Master</t>
  </si>
  <si>
    <t>Ceria700C.Master</t>
  </si>
  <si>
    <t>cubic0809060-5v37RH.Master</t>
  </si>
  <si>
    <t>dirtysubstrate1.Master</t>
  </si>
  <si>
    <t>klesilica450.Master</t>
  </si>
  <si>
    <t>klesilica450short.Master</t>
  </si>
  <si>
    <t>ph1aged1dayteos1v40rh0-54gramp123.Master</t>
  </si>
  <si>
    <t>ph1aged1dayteos2v42rh0-54gramp123.Master</t>
  </si>
  <si>
    <t>ph1aged1dayteosslowrobov40rh0-54gramp123.Master</t>
  </si>
  <si>
    <t>ph1aged1dayteosslowrobov40rh0-54gramp123btall.Master</t>
  </si>
  <si>
    <t>substrate</t>
  </si>
  <si>
    <t>SiO2</t>
  </si>
  <si>
    <t>CeO2</t>
  </si>
  <si>
    <t>TiO2</t>
  </si>
  <si>
    <t>P123</t>
  </si>
  <si>
    <t>Brij58</t>
  </si>
  <si>
    <t>amorphous</t>
  </si>
  <si>
    <t>cubic</t>
  </si>
  <si>
    <t>Si</t>
  </si>
  <si>
    <t>aging time</t>
  </si>
  <si>
    <t>porosity (%)</t>
  </si>
  <si>
    <t>Comment</t>
  </si>
  <si>
    <t>hexagonal</t>
  </si>
  <si>
    <t>KLE</t>
  </si>
  <si>
    <t>ignore</t>
  </si>
  <si>
    <t>~8</t>
  </si>
  <si>
    <t>~3</t>
  </si>
  <si>
    <t>~15</t>
  </si>
  <si>
    <t>CRYSTAL</t>
  </si>
  <si>
    <t>CRYSTAL MINOR</t>
  </si>
  <si>
    <t>CRYSTAL MAJOR</t>
  </si>
  <si>
    <t>1DAY</t>
  </si>
  <si>
    <t>3DAY</t>
  </si>
  <si>
    <t>0DAY</t>
  </si>
  <si>
    <t>PH1</t>
  </si>
  <si>
    <t>NOT POROUS</t>
  </si>
  <si>
    <t>Sio2</t>
  </si>
  <si>
    <t>Column1</t>
  </si>
  <si>
    <t>same speed as 5</t>
  </si>
  <si>
    <t>fasster than 4</t>
  </si>
  <si>
    <t>error=[(Rcal-Rexp)/Rexp]^2</t>
  </si>
  <si>
    <t>error=[(Rcal-Rexp)]^2</t>
  </si>
  <si>
    <t>film thickness_average (nm)</t>
  </si>
  <si>
    <t>film thickness_minimum error (nm)</t>
  </si>
  <si>
    <t>refractive index_minimum error</t>
  </si>
  <si>
    <t>STDEV_thickness</t>
  </si>
  <si>
    <t>2*sigma</t>
  </si>
  <si>
    <t>STDEV_refractive index</t>
  </si>
  <si>
    <t>ThemalK (W/mK)</t>
  </si>
  <si>
    <t>NA</t>
  </si>
  <si>
    <t>TermalK stddev</t>
  </si>
  <si>
    <t>ThemalK (W/mK) ND</t>
  </si>
  <si>
    <t>TermalK stddev ND</t>
  </si>
  <si>
    <t>ND = Non Dehydrated</t>
  </si>
  <si>
    <t>Parameters influence on k analysis</t>
  </si>
  <si>
    <t>Sample Number</t>
  </si>
  <si>
    <t>(pore size/porosity)^0.9</t>
  </si>
  <si>
    <t>Silica p123 052 3day Teos</t>
  </si>
  <si>
    <t>Erik titania p123 45 satur cubic</t>
  </si>
  <si>
    <t>Erik titania p123 46 satur cubic</t>
  </si>
  <si>
    <t>Erik titania p123 bad dift 44short</t>
  </si>
  <si>
    <t>Erik titania p123 bad dift 44trapezoide</t>
  </si>
  <si>
    <t>Erik titania p123 bad dift 44long</t>
  </si>
  <si>
    <t xml:space="preserve">refractive index_average </t>
  </si>
  <si>
    <t>did not work</t>
  </si>
  <si>
    <t>overload neg</t>
  </si>
  <si>
    <t>wall thikness</t>
  </si>
  <si>
    <t>wall thickness</t>
  </si>
  <si>
    <t>d/dk</t>
  </si>
  <si>
    <t>dk/d</t>
  </si>
  <si>
    <t>surface material/surface pore</t>
  </si>
  <si>
    <t>surface pore/surface material</t>
  </si>
  <si>
    <t>too thin nitride dep: Unaxis PECVD yields Pin holes under 400nm</t>
  </si>
  <si>
    <t>Full name</t>
  </si>
  <si>
    <t>0-53gramp123 2dayteos</t>
  </si>
  <si>
    <t>worked 5 times and stopped: too thin nitride dep (only 40nm) = uneven</t>
  </si>
  <si>
    <t>P124</t>
  </si>
  <si>
    <t>P125</t>
  </si>
  <si>
    <t>P126</t>
  </si>
  <si>
    <t>never worked bad signal  too thin nitride dep (only 40nm) = uneven</t>
  </si>
  <si>
    <t>never worked: patterning failed because PR peeled off</t>
  </si>
  <si>
    <t>too thin nitride + pin holes</t>
  </si>
  <si>
    <t>0-53gramp123 2dayteos bad diffraction</t>
  </si>
  <si>
    <t>never worked bad signal  too thin nitride dep (only 48nm) = uneven</t>
  </si>
  <si>
    <t>worked a few times but unrelevantly</t>
  </si>
  <si>
    <t>0.3gramp123 2 days TEOS Calc Sat Slam</t>
  </si>
  <si>
    <t>62 gram P123 #days Teos Sat 150 Slam Calc</t>
  </si>
  <si>
    <t>Sample #</t>
  </si>
  <si>
    <t>Titania 1 gram P123 150 calcined</t>
  </si>
  <si>
    <t>worked 3 times then bad signal  too thin nitride dep (only 48nm) = uneven</t>
  </si>
  <si>
    <t>62 gram P123 #days Teos Sat 150 Slam Calc (sharp one)</t>
  </si>
  <si>
    <t>Nitride Thickness deposited (nm)</t>
  </si>
  <si>
    <t>patterninng failed</t>
  </si>
  <si>
    <t>wrong film fabrication</t>
  </si>
  <si>
    <t>worked 2 times then bad signal too thin nitride dep (only 100nm) = uneven + pin holes +  PR peeled off</t>
  </si>
  <si>
    <t>0.3gramp123 1 days TEOS Calc Sat Fast</t>
  </si>
  <si>
    <t>0.3gramp123 1 days TEOS Calc Fast</t>
  </si>
  <si>
    <t>cubic films</t>
  </si>
  <si>
    <t>thickness</t>
  </si>
  <si>
    <t>one cubic of each surfactant</t>
  </si>
  <si>
    <t>Only P123 Cubics… influence of thickness</t>
  </si>
  <si>
    <t>after 1hr rehadrating</t>
  </si>
  <si>
    <t>Optical measurement Fit</t>
  </si>
  <si>
    <t>good</t>
  </si>
  <si>
    <t>Poor</t>
  </si>
  <si>
    <t>poor delta = 15</t>
  </si>
  <si>
    <t>poor delta = 8</t>
  </si>
  <si>
    <t>good delta = 1.37</t>
  </si>
  <si>
    <t>good delta = 1.01</t>
  </si>
  <si>
    <t>poor delta = 2.2 but ok</t>
  </si>
  <si>
    <t>porosity (%) from SEM</t>
  </si>
  <si>
    <t>eff refractive index_minimum error</t>
  </si>
  <si>
    <t>0.19 to 0.29%</t>
  </si>
  <si>
    <t>porosity from code series model to VAT model</t>
  </si>
  <si>
    <t>5 to 8 %</t>
  </si>
  <si>
    <t>16 to 25%</t>
  </si>
  <si>
    <t>14 to 20%</t>
  </si>
  <si>
    <t>42 to 57%</t>
  </si>
  <si>
    <t>8 to 14%</t>
  </si>
  <si>
    <t>7 ro 10%</t>
  </si>
  <si>
    <t>Silica / air index of refraction against porosity</t>
  </si>
  <si>
    <t>non absorbing media</t>
  </si>
  <si>
    <t>For lambda from 400 to 900 nm</t>
  </si>
  <si>
    <t>nc=</t>
  </si>
  <si>
    <t>εr,c=</t>
  </si>
  <si>
    <t>nc^2</t>
  </si>
  <si>
    <t>nd=</t>
  </si>
  <si>
    <t>εr,d=</t>
  </si>
  <si>
    <t>nd^2</t>
  </si>
  <si>
    <t>MGT Model</t>
  </si>
  <si>
    <t>Bruggman model</t>
  </si>
  <si>
    <t>parallel model</t>
  </si>
  <si>
    <t>Series model</t>
  </si>
  <si>
    <t>reciprocity model</t>
  </si>
  <si>
    <t>VAT model</t>
  </si>
  <si>
    <t>porosity</t>
  </si>
  <si>
    <t>εr,eff=</t>
  </si>
  <si>
    <t>neff</t>
  </si>
  <si>
    <t>same the MGT</t>
  </si>
  <si>
    <t>porosity fitting</t>
  </si>
  <si>
    <t>kc=</t>
  </si>
  <si>
    <t>W/mK</t>
  </si>
  <si>
    <t>kd=</t>
  </si>
  <si>
    <t>Keff</t>
  </si>
  <si>
    <t>Dilute particle model</t>
  </si>
  <si>
    <t>Dilute fluid inclusion model</t>
  </si>
  <si>
    <t>for high porosity</t>
  </si>
  <si>
    <t>for low porosity</t>
  </si>
  <si>
    <t>PWSM</t>
  </si>
  <si>
    <t>x</t>
  </si>
  <si>
    <t>PWDM</t>
  </si>
  <si>
    <t>(Hu)</t>
  </si>
  <si>
    <t>Parallel serial Hybrid model</t>
  </si>
  <si>
    <t>Porosity</t>
  </si>
  <si>
    <t>Porosity SEM</t>
  </si>
  <si>
    <t>Most Relevant Porosity</t>
  </si>
  <si>
    <t>Cahill et al</t>
  </si>
  <si>
    <t>MGT 2 with error : Neff directly</t>
  </si>
  <si>
    <t>MGT is for Dielectric constant and not for Neff</t>
  </si>
  <si>
    <t>Delan Aero</t>
  </si>
  <si>
    <t>Delan meso</t>
  </si>
  <si>
    <t>k</t>
  </si>
  <si>
    <t>Serial model</t>
  </si>
  <si>
    <t>no pore size effect</t>
  </si>
  <si>
    <t>no pore size/porosity dependency</t>
  </si>
  <si>
    <t>good delta = 0.25</t>
  </si>
  <si>
    <t>good delta = 0.13</t>
  </si>
  <si>
    <t>good delta = 0.03</t>
  </si>
  <si>
    <t>8 ro 13%</t>
  </si>
  <si>
    <t>14 to 23%</t>
  </si>
  <si>
    <t>18 ro 28%</t>
  </si>
  <si>
    <t>11 to 18%</t>
  </si>
  <si>
    <t>10 but good</t>
  </si>
  <si>
    <t>good  = 0.6</t>
  </si>
  <si>
    <t>430 STS</t>
  </si>
  <si>
    <t>450 UNAXIS</t>
  </si>
  <si>
    <t>400 UNAXIS</t>
  </si>
  <si>
    <t>Brij76 0.17 saturate cubic</t>
  </si>
  <si>
    <t>KLE titania 450 amorph</t>
  </si>
  <si>
    <t>KLE Titania NanoCrystalined cubic</t>
  </si>
  <si>
    <t>101 3day TEOS Hex 0.54 P123</t>
  </si>
  <si>
    <t>103 3day TEOS Hex 0.54 P123</t>
  </si>
  <si>
    <t>104 3day TEOS Hex 0.54 P123</t>
  </si>
  <si>
    <t>450 STS</t>
  </si>
  <si>
    <t>poor but ok = 11</t>
  </si>
  <si>
    <t>bad but ok fot thickness =21</t>
  </si>
  <si>
    <t>excellent = 0.06</t>
  </si>
  <si>
    <t>21 to 32%</t>
  </si>
  <si>
    <t>31 to 48%</t>
  </si>
  <si>
    <t>7 to 10 %</t>
  </si>
  <si>
    <t>Einarsrud 1992, I</t>
  </si>
  <si>
    <t>solid den.</t>
  </si>
  <si>
    <t>k (W/mK)</t>
  </si>
  <si>
    <t>density</t>
  </si>
  <si>
    <t>31-I-SiO2</t>
  </si>
  <si>
    <t>Einarsrud 1992, II</t>
  </si>
  <si>
    <t>31-II-SiO2</t>
  </si>
  <si>
    <t>Einarsrud 1992, III</t>
  </si>
  <si>
    <t>Hu 2000</t>
  </si>
  <si>
    <t>30-SiO2</t>
  </si>
  <si>
    <t>Jain 2002, III</t>
  </si>
  <si>
    <t>sintered</t>
  </si>
  <si>
    <t>conductivity</t>
  </si>
  <si>
    <t>Jain 2002, II</t>
  </si>
  <si>
    <t>eg</t>
  </si>
  <si>
    <t>Jain 2002, I</t>
  </si>
  <si>
    <t>ethanol</t>
  </si>
  <si>
    <t>Tsui 2004</t>
  </si>
  <si>
    <t>cross plane</t>
  </si>
  <si>
    <t>Porosity optical Series</t>
  </si>
  <si>
    <t>Porosity Optical VAT</t>
  </si>
  <si>
    <t>Prosity With water instead of air</t>
  </si>
  <si>
    <t>k(W/mK)</t>
  </si>
  <si>
    <t>k stddev</t>
  </si>
  <si>
    <t>thickness (nm)</t>
  </si>
  <si>
    <t>eff refractive index</t>
  </si>
  <si>
    <t>pore diameter (nm)</t>
  </si>
  <si>
    <t>below 1.33</t>
  </si>
  <si>
    <t>Brij76</t>
  </si>
  <si>
    <t>Has shrunk a little bit and for 92, code gives a lower value (1.31 instead of 1.4) of n when dehydrated</t>
  </si>
  <si>
    <t>have shrunk a little bit</t>
  </si>
  <si>
    <t xml:space="preserve"> </t>
  </si>
  <si>
    <t>Brij 76 cubic compressed a little 0-18g not xtra linked</t>
  </si>
  <si>
    <t>Brij 76 cubic least compressed 0-18g saturated</t>
  </si>
  <si>
    <t>Hexagonal</t>
  </si>
  <si>
    <t xml:space="preserve">P123 Hex 0.54 3 day very compressed </t>
  </si>
  <si>
    <t>P123 Hex 0.54 3 day saturated compressed</t>
  </si>
  <si>
    <t>Brij 56 Hex compressed</t>
  </si>
  <si>
    <t>40 to 55%</t>
  </si>
  <si>
    <t>43 to 57%</t>
  </si>
  <si>
    <t>300 corrected by SEM</t>
  </si>
  <si>
    <t>least square method fitting cells</t>
  </si>
  <si>
    <t>25 to 37%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</si>
</sst>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0000000000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宋体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6"/>
      <name val="Arial"/>
      <family val="2"/>
    </font>
    <font>
      <sz val="10"/>
      <color indexed="8"/>
      <name val="Calibri"/>
      <family val="2"/>
    </font>
    <font>
      <sz val="11"/>
      <color indexed="8"/>
      <name val="Palatino Linotype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8.25"/>
      <color indexed="8"/>
      <name val="Arial"/>
      <family val="2"/>
    </font>
    <font>
      <sz val="6.9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5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Palatino Linotype"/>
      <family val="1"/>
    </font>
    <font>
      <b/>
      <sz val="28"/>
      <color indexed="8"/>
      <name val="Times New Roman"/>
      <family val="1"/>
    </font>
    <font>
      <b/>
      <vertAlign val="subscript"/>
      <sz val="28"/>
      <color indexed="8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b/>
      <sz val="9.75"/>
      <color indexed="8"/>
      <name val="Arial"/>
      <family val="2"/>
    </font>
    <font>
      <b/>
      <sz val="16"/>
      <color indexed="8"/>
      <name val="Palatino Linotype"/>
      <family val="1"/>
    </font>
    <font>
      <sz val="11"/>
      <name val="Calibri"/>
      <family val="2"/>
    </font>
    <font>
      <b/>
      <sz val="11"/>
      <color indexed="8"/>
      <name val="Palatino Linotype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1" applyNumberFormat="0" applyAlignment="0" applyProtection="0"/>
    <xf numFmtId="0" fontId="2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1" applyNumberFormat="0" applyAlignment="0" applyProtection="0"/>
    <xf numFmtId="0" fontId="32" fillId="0" borderId="6" applyNumberFormat="0" applyFill="0" applyAlignment="0" applyProtection="0"/>
    <xf numFmtId="0" fontId="33" fillId="8" borderId="0" applyNumberFormat="0" applyBorder="0" applyAlignment="0" applyProtection="0"/>
    <xf numFmtId="0" fontId="7" fillId="0" borderId="0">
      <alignment/>
      <protection/>
    </xf>
    <xf numFmtId="0" fontId="0" fillId="4" borderId="7" applyNumberFormat="0" applyFont="0" applyAlignment="0" applyProtection="0"/>
    <xf numFmtId="0" fontId="34" fillId="2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5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17" borderId="20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5" xfId="0" applyFont="1" applyFill="1" applyBorder="1" applyAlignment="1">
      <alignment/>
    </xf>
    <xf numFmtId="0" fontId="0" fillId="17" borderId="15" xfId="0" applyFill="1" applyBorder="1" applyAlignment="1">
      <alignment horizontal="center" vertical="center"/>
    </xf>
    <xf numFmtId="0" fontId="0" fillId="17" borderId="15" xfId="0" applyFill="1" applyBorder="1" applyAlignment="1">
      <alignment/>
    </xf>
    <xf numFmtId="0" fontId="0" fillId="17" borderId="16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6" fillId="3" borderId="0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17" borderId="16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0" xfId="0" applyAlignment="1">
      <alignment horizont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2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22" xfId="0" applyFont="1" applyFill="1" applyBorder="1" applyAlignment="1">
      <alignment/>
    </xf>
    <xf numFmtId="0" fontId="0" fillId="3" borderId="17" xfId="0" applyFill="1" applyBorder="1" applyAlignment="1">
      <alignment horizontal="center" vertical="center"/>
    </xf>
    <xf numFmtId="0" fontId="0" fillId="18" borderId="0" xfId="0" applyFill="1" applyAlignment="1">
      <alignment/>
    </xf>
    <xf numFmtId="0" fontId="0" fillId="18" borderId="0" xfId="0" applyFill="1" applyBorder="1" applyAlignment="1">
      <alignment/>
    </xf>
    <xf numFmtId="0" fontId="0" fillId="3" borderId="1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center"/>
    </xf>
    <xf numFmtId="0" fontId="0" fillId="17" borderId="21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9" fontId="0" fillId="3" borderId="0" xfId="0" applyNumberFormat="1" applyFill="1" applyBorder="1" applyAlignment="1">
      <alignment horizontal="center" vertical="center"/>
    </xf>
    <xf numFmtId="0" fontId="0" fillId="19" borderId="0" xfId="0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8" fontId="8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0" fillId="20" borderId="0" xfId="0" applyFill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17" borderId="16" xfId="0" applyFill="1" applyBorder="1" applyAlignment="1">
      <alignment horizontal="left" vertical="center"/>
    </xf>
    <xf numFmtId="0" fontId="2" fillId="0" borderId="20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/>
    </xf>
    <xf numFmtId="9" fontId="0" fillId="0" borderId="13" xfId="0" applyNumberForma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9" fontId="0" fillId="0" borderId="13" xfId="0" applyNumberForma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9" fontId="0" fillId="0" borderId="24" xfId="0" applyNumberFormat="1" applyFill="1" applyBorder="1" applyAlignment="1">
      <alignment horizontal="center" vertical="center"/>
    </xf>
    <xf numFmtId="9" fontId="0" fillId="0" borderId="14" xfId="0" applyNumberForma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0" fillId="17" borderId="21" xfId="0" applyFill="1" applyBorder="1" applyAlignment="1">
      <alignment/>
    </xf>
    <xf numFmtId="0" fontId="0" fillId="17" borderId="23" xfId="0" applyFill="1" applyBorder="1" applyAlignment="1">
      <alignment/>
    </xf>
    <xf numFmtId="0" fontId="0" fillId="0" borderId="18" xfId="0" applyFill="1" applyBorder="1" applyAlignment="1">
      <alignment horizontal="center"/>
    </xf>
    <xf numFmtId="168" fontId="1" fillId="0" borderId="0" xfId="0" applyNumberFormat="1" applyFont="1" applyAlignment="1">
      <alignment/>
    </xf>
    <xf numFmtId="168" fontId="0" fillId="19" borderId="0" xfId="0" applyNumberFormat="1" applyFill="1" applyAlignment="1">
      <alignment/>
    </xf>
    <xf numFmtId="168" fontId="2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2" fontId="0" fillId="21" borderId="0" xfId="0" applyNumberFormat="1" applyFill="1" applyBorder="1" applyAlignment="1">
      <alignment/>
    </xf>
    <xf numFmtId="2" fontId="0" fillId="21" borderId="0" xfId="0" applyNumberFormat="1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19" borderId="0" xfId="0" applyFill="1" applyAlignment="1">
      <alignment/>
    </xf>
    <xf numFmtId="0" fontId="0" fillId="0" borderId="24" xfId="0" applyBorder="1" applyAlignment="1">
      <alignment/>
    </xf>
    <xf numFmtId="0" fontId="0" fillId="10" borderId="13" xfId="0" applyFill="1" applyBorder="1" applyAlignment="1">
      <alignment/>
    </xf>
    <xf numFmtId="0" fontId="2" fillId="10" borderId="13" xfId="0" applyFont="1" applyFill="1" applyBorder="1" applyAlignment="1">
      <alignment/>
    </xf>
    <xf numFmtId="170" fontId="0" fillId="10" borderId="14" xfId="0" applyNumberFormat="1" applyFill="1" applyBorder="1" applyAlignment="1">
      <alignment/>
    </xf>
    <xf numFmtId="168" fontId="0" fillId="19" borderId="0" xfId="0" applyNumberFormat="1" applyFill="1" applyBorder="1" applyAlignment="1">
      <alignment horizontal="left"/>
    </xf>
    <xf numFmtId="168" fontId="0" fillId="19" borderId="0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0925"/>
          <c:w val="0.87525"/>
          <c:h val="0.92775"/>
        </c:manualLayout>
      </c:layout>
      <c:scatterChart>
        <c:scatterStyle val="lineMarker"/>
        <c:varyColors val="0"/>
        <c:ser>
          <c:idx val="0"/>
          <c:order val="0"/>
          <c:tx>
            <c:v>Parallel Model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'Porosity from Models and Optica'!$J$10:$J$110</c:f>
              <c:numCache/>
            </c:numRef>
          </c:xVal>
          <c:yVal>
            <c:numRef>
              <c:f>'Porosity from Models and Optica'!$K$10:$K$110</c:f>
              <c:numCache/>
            </c:numRef>
          </c:yVal>
          <c:smooth val="0"/>
        </c:ser>
        <c:ser>
          <c:idx val="1"/>
          <c:order val="1"/>
          <c:tx>
            <c:v>Maxwell Garnett Theory Model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'Porosity from Models and Optica'!$A$10:$A$110</c:f>
              <c:numCache/>
            </c:numRef>
          </c:xVal>
          <c:yVal>
            <c:numRef>
              <c:f>'Porosity from Models and Optica'!$C$10:$C$110</c:f>
              <c:numCache/>
            </c:numRef>
          </c:yVal>
          <c:smooth val="0"/>
        </c:ser>
        <c:ser>
          <c:idx val="2"/>
          <c:order val="2"/>
          <c:tx>
            <c:v>Series Model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'Porosity from Models and Optica'!$M$10:$M$110</c:f>
              <c:numCache/>
            </c:numRef>
          </c:xVal>
          <c:yVal>
            <c:numRef>
              <c:f>'Porosity from Models and Optica'!$N$10:$N$110</c:f>
              <c:numCache/>
            </c:numRef>
          </c:yVal>
          <c:smooth val="0"/>
        </c:ser>
        <c:ser>
          <c:idx val="3"/>
          <c:order val="3"/>
          <c:tx>
            <c:v>Reciprocity Model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'Porosity from Models and Optica'!$P$10:$P$110</c:f>
              <c:numCache/>
            </c:numRef>
          </c:xVal>
          <c:yVal>
            <c:numRef>
              <c:f>'Porosity from Models and Optica'!$Q$10:$Q$110</c:f>
              <c:numCache/>
            </c:numRef>
          </c:yVal>
          <c:smooth val="0"/>
        </c:ser>
        <c:ser>
          <c:idx val="4"/>
          <c:order val="4"/>
          <c:tx>
            <c:v>VAT Model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'Porosity from Models and Optica'!$S$10:$S$110</c:f>
              <c:numCache/>
            </c:numRef>
          </c:xVal>
          <c:yVal>
            <c:numRef>
              <c:f>'Porosity from Models and Optica'!$U$10:$U$110</c:f>
              <c:numCache/>
            </c:numRef>
          </c:yVal>
          <c:smooth val="0"/>
        </c:ser>
        <c:axId val="4791763"/>
        <c:axId val="43125868"/>
      </c:scatterChart>
      <c:valAx>
        <c:axId val="479176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5868"/>
        <c:crosses val="autoZero"/>
        <c:crossBetween val="midCat"/>
        <c:dispUnits/>
      </c:valAx>
      <c:valAx>
        <c:axId val="43125868"/>
        <c:scaling>
          <c:orientation val="minMax"/>
          <c:max val="1.5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17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76"/>
          <c:y val="0.04175"/>
          <c:w val="0.32475"/>
          <c:h val="0.3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Thickness influence on cubic p123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25"/>
          <c:w val="0.81475"/>
          <c:h val="0.7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'Parameter inflence on k analysi'!$K$77:$K$80</c:f>
                <c:numCache>
                  <c:ptCount val="4"/>
                  <c:pt idx="0">
                    <c:v>0.034349553572764716</c:v>
                  </c:pt>
                  <c:pt idx="1">
                    <c:v>0.02471972633810726</c:v>
                  </c:pt>
                  <c:pt idx="2">
                    <c:v>0.0036238366219923414</c:v>
                  </c:pt>
                  <c:pt idx="3">
                    <c:v>0.006101722729870759</c:v>
                  </c:pt>
                </c:numCache>
              </c:numRef>
            </c:plus>
            <c:minus>
              <c:numRef>
                <c:f>'Parameter inflence on k analysi'!$K$77:$K$80</c:f>
                <c:numCache>
                  <c:ptCount val="4"/>
                  <c:pt idx="0">
                    <c:v>0.034349553572764716</c:v>
                  </c:pt>
                  <c:pt idx="1">
                    <c:v>0.02471972633810726</c:v>
                  </c:pt>
                  <c:pt idx="2">
                    <c:v>0.0036238366219923414</c:v>
                  </c:pt>
                  <c:pt idx="3">
                    <c:v>0.006101722729870759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'Parameter inflence on k analysi'!$N$77:$N$80</c:f>
              <c:numCache/>
            </c:numRef>
          </c:xVal>
          <c:yVal>
            <c:numRef>
              <c:f>'Parameter inflence on k analysi'!$J$77:$J$80</c:f>
              <c:numCache/>
            </c:numRef>
          </c:yVal>
          <c:smooth val="0"/>
        </c:ser>
        <c:axId val="62374941"/>
        <c:axId val="24503558"/>
      </c:scatterChart>
      <c:valAx>
        <c:axId val="62374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Thickness (nm)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03558"/>
        <c:crosses val="autoZero"/>
        <c:crossBetween val="midCat"/>
        <c:dispUnits/>
      </c:valAx>
      <c:valAx>
        <c:axId val="24503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Thermal k (W/mK)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49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25"/>
          <c:y val="0.5035"/>
          <c:w val="0.1057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05"/>
          <c:w val="0.8205"/>
          <c:h val="0.908"/>
        </c:manualLayout>
      </c:layout>
      <c:scatterChart>
        <c:scatterStyle val="smoothMarker"/>
        <c:varyColors val="0"/>
        <c:ser>
          <c:idx val="0"/>
          <c:order val="0"/>
          <c:tx>
            <c:v>Parallel Model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'Thermal k Porosity'!$A$27:$A$127</c:f>
              <c:numCache/>
            </c:numRef>
          </c:xVal>
          <c:yVal>
            <c:numRef>
              <c:f>'Thermal k Porosity'!$B$27:$B$127</c:f>
              <c:numCache/>
            </c:numRef>
          </c:yVal>
          <c:smooth val="1"/>
        </c:ser>
        <c:ser>
          <c:idx val="1"/>
          <c:order val="1"/>
          <c:tx>
            <c:v>Serial Model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'Thermal k Porosity'!$D$27:$D$127</c:f>
              <c:numCache/>
            </c:numRef>
          </c:xVal>
          <c:yVal>
            <c:numRef>
              <c:f>'Thermal k Porosity'!$E$27:$E$127</c:f>
              <c:numCache/>
            </c:numRef>
          </c:yVal>
          <c:smooth val="1"/>
        </c:ser>
        <c:ser>
          <c:idx val="2"/>
          <c:order val="2"/>
          <c:tx>
            <c:v>Dilute Particle Model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'Thermal k Porosity'!$G$27:$G$127</c:f>
              <c:numCache/>
            </c:numRef>
          </c:xVal>
          <c:yVal>
            <c:numRef>
              <c:f>'Thermal k Porosity'!$H$27:$H$127</c:f>
              <c:numCache/>
            </c:numRef>
          </c:yVal>
          <c:smooth val="1"/>
        </c:ser>
        <c:ser>
          <c:idx val="3"/>
          <c:order val="3"/>
          <c:tx>
            <c:v>Dilute Fluid Model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'Thermal k Porosity'!$J$27:$J$127</c:f>
              <c:numCache/>
            </c:numRef>
          </c:xVal>
          <c:yVal>
            <c:numRef>
              <c:f>'Thermal k Porosity'!$K$27:$K$127</c:f>
              <c:numCache/>
            </c:numRef>
          </c:yVal>
          <c:smooth val="1"/>
        </c:ser>
        <c:ser>
          <c:idx val="4"/>
          <c:order val="4"/>
          <c:tx>
            <c:v>PWSM Model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'Thermal k Porosity'!$M$27:$M$127</c:f>
              <c:numCache/>
            </c:numRef>
          </c:xVal>
          <c:yVal>
            <c:numRef>
              <c:f>'Thermal k Porosity'!$N$27:$N$127</c:f>
              <c:numCache/>
            </c:numRef>
          </c:yVal>
          <c:smooth val="1"/>
        </c:ser>
        <c:ser>
          <c:idx val="5"/>
          <c:order val="5"/>
          <c:tx>
            <c:v>PWDM Model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'Thermal k Porosity'!$Q$27:$Q$127</c:f>
              <c:numCache/>
            </c:numRef>
          </c:xVal>
          <c:yVal>
            <c:numRef>
              <c:f>'Thermal k Porosity'!$R$27:$R$127</c:f>
              <c:numCache/>
            </c:numRef>
          </c:yVal>
          <c:smooth val="1"/>
        </c:ser>
        <c:ser>
          <c:idx val="6"/>
          <c:order val="6"/>
          <c:tx>
            <c:v>Parallel Serial Hybrid Model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'Thermal k Porosity'!$U$27:$U$127</c:f>
              <c:numCache/>
            </c:numRef>
          </c:xVal>
          <c:yVal>
            <c:numRef>
              <c:f>'Thermal k Porosity'!$V$27:$V$127</c:f>
              <c:numCache/>
            </c:numRef>
          </c:yVal>
          <c:smooth val="1"/>
        </c:ser>
        <c:ser>
          <c:idx val="11"/>
          <c:order val="11"/>
          <c:tx>
            <c:v>Cahill Model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'Thermal k Porosity'!$Y$27:$Y$93</c:f>
              <c:numCache/>
            </c:numRef>
          </c:xVal>
          <c:yVal>
            <c:numRef>
              <c:f>'Thermal k Porosity'!$Z$27:$Z$93</c:f>
              <c:numCache/>
            </c:numRef>
          </c:yVal>
          <c:smooth val="1"/>
        </c:ser>
        <c:axId val="52588493"/>
        <c:axId val="3534390"/>
      </c:scatterChart>
      <c:scatterChart>
        <c:scatterStyle val="lineMarker"/>
        <c:varyColors val="0"/>
        <c:ser>
          <c:idx val="7"/>
          <c:order val="7"/>
          <c:tx>
            <c:v>Experimental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'Thermal k Porosity'!$I$5:$I$15</c:f>
              <c:numCache/>
            </c:numRef>
          </c:xVal>
          <c:yVal>
            <c:numRef>
              <c:f>'Thermal k Porosity'!$N$5:$N$15</c:f>
              <c:numCache/>
            </c:numRef>
          </c:yVal>
          <c:smooth val="0"/>
        </c:ser>
        <c:ser>
          <c:idx val="8"/>
          <c:order val="8"/>
          <c:tx>
            <c:v>Exp Date Low 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'Thermal k Porosity'!$J$5:$J$15</c:f>
              <c:numCache/>
            </c:numRef>
          </c:xVal>
          <c:yVal>
            <c:numRef>
              <c:f>'Thermal k Porosity'!$N$5:$N$15</c:f>
              <c:numCache/>
            </c:numRef>
          </c:yVal>
          <c:smooth val="0"/>
        </c:ser>
        <c:ser>
          <c:idx val="9"/>
          <c:order val="9"/>
          <c:tx>
            <c:v>Exp Data High 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'Thermal k Porosity'!$K$5:$K$15</c:f>
              <c:numCache/>
            </c:numRef>
          </c:xVal>
          <c:yVal>
            <c:numRef>
              <c:f>'Thermal k Porosity'!$N$5:$N$15</c:f>
              <c:numCache/>
            </c:numRef>
          </c:yVal>
          <c:smooth val="0"/>
        </c:ser>
        <c:ser>
          <c:idx val="10"/>
          <c:order val="10"/>
          <c:tx>
            <c:v>Most Relevant Porosity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33CCCC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'Thermal k Porosity'!$O$5:$O$10</c:f>
                <c:numCache>
                  <c:ptCount val="6"/>
                  <c:pt idx="0">
                    <c:v>0.017526888371351936</c:v>
                  </c:pt>
                  <c:pt idx="1">
                    <c:v>0.04700370370338353</c:v>
                  </c:pt>
                  <c:pt idx="2">
                    <c:v>0.034349553572764716</c:v>
                  </c:pt>
                  <c:pt idx="3">
                    <c:v>0.02471972633810726</c:v>
                  </c:pt>
                  <c:pt idx="4">
                    <c:v>0.0036238366219923414</c:v>
                  </c:pt>
                  <c:pt idx="5">
                    <c:v>0.006101722729870759</c:v>
                  </c:pt>
                </c:numCache>
              </c:numRef>
            </c:plus>
            <c:minus>
              <c:numRef>
                <c:f>'Thermal k Porosity'!$O$5:$O$10</c:f>
                <c:numCache>
                  <c:ptCount val="6"/>
                  <c:pt idx="0">
                    <c:v>0.017526888371351936</c:v>
                  </c:pt>
                  <c:pt idx="1">
                    <c:v>0.04700370370338353</c:v>
                  </c:pt>
                  <c:pt idx="2">
                    <c:v>0.034349553572764716</c:v>
                  </c:pt>
                  <c:pt idx="3">
                    <c:v>0.02471972633810726</c:v>
                  </c:pt>
                  <c:pt idx="4">
                    <c:v>0.0036238366219923414</c:v>
                  </c:pt>
                  <c:pt idx="5">
                    <c:v>0.006101722729870759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'Thermal k Porosity'!$M$5:$M$15</c:f>
              <c:numCache/>
            </c:numRef>
          </c:xVal>
          <c:yVal>
            <c:numRef>
              <c:f>'Thermal k Porosity'!$N$5:$N$15</c:f>
              <c:numCache/>
            </c:numRef>
          </c:yVal>
          <c:smooth val="0"/>
        </c:ser>
        <c:ser>
          <c:idx val="12"/>
          <c:order val="12"/>
          <c:tx>
            <c:v>Delan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('Thermal k Porosity'!$Z$3,'Thermal k Porosity'!$Z$7)</c:f>
              <c:numCache/>
            </c:numRef>
          </c:xVal>
          <c:yVal>
            <c:numRef>
              <c:f>('Thermal k Porosity'!$AB$3,'Thermal k Porosity'!$AB$7)</c:f>
              <c:numCache/>
            </c:numRef>
          </c:yVal>
          <c:smooth val="0"/>
        </c:ser>
        <c:axId val="52588493"/>
        <c:axId val="3534390"/>
      </c:scatter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4390"/>
        <c:crosses val="autoZero"/>
        <c:auto val="1"/>
        <c:lblOffset val="100"/>
        <c:noMultiLvlLbl val="0"/>
      </c:catAx>
      <c:valAx>
        <c:axId val="3534390"/>
        <c:scaling>
          <c:orientation val="minMax"/>
          <c:max val="1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88493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0125"/>
          <c:w val="0.9445"/>
          <c:h val="0.95975"/>
        </c:manualLayout>
      </c:layout>
      <c:scatterChart>
        <c:scatterStyle val="lineMarker"/>
        <c:varyColors val="0"/>
        <c:ser>
          <c:idx val="10"/>
          <c:order val="6"/>
          <c:tx>
            <c:v>Experimental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plus>
              <c:numRef>
                <c:f>'Thermal k Porosity'!$O$5:$O$15</c:f>
                <c:numCache>
                  <c:ptCount val="11"/>
                  <c:pt idx="0">
                    <c:v>0.017526888371351936</c:v>
                  </c:pt>
                  <c:pt idx="1">
                    <c:v>0.04700370370338353</c:v>
                  </c:pt>
                  <c:pt idx="2">
                    <c:v>0.034349553572764716</c:v>
                  </c:pt>
                  <c:pt idx="3">
                    <c:v>0.02471972633810726</c:v>
                  </c:pt>
                  <c:pt idx="4">
                    <c:v>0.0036238366219923414</c:v>
                  </c:pt>
                  <c:pt idx="5">
                    <c:v>0.006101722729870759</c:v>
                  </c:pt>
                  <c:pt idx="6">
                    <c:v>0.023395306323639762</c:v>
                  </c:pt>
                  <c:pt idx="7">
                    <c:v>0.005505209207343652</c:v>
                  </c:pt>
                  <c:pt idx="8">
                    <c:v>0.011253834972218912</c:v>
                  </c:pt>
                  <c:pt idx="9">
                    <c:v>0.004419367404263909</c:v>
                  </c:pt>
                  <c:pt idx="10">
                    <c:v>0.015450802761561548</c:v>
                  </c:pt>
                </c:numCache>
              </c:numRef>
            </c:plus>
            <c:minus>
              <c:numRef>
                <c:f>'Thermal k Porosity'!$O$5:$O$15</c:f>
                <c:numCache>
                  <c:ptCount val="11"/>
                  <c:pt idx="0">
                    <c:v>0.017526888371351936</c:v>
                  </c:pt>
                  <c:pt idx="1">
                    <c:v>0.04700370370338353</c:v>
                  </c:pt>
                  <c:pt idx="2">
                    <c:v>0.034349553572764716</c:v>
                  </c:pt>
                  <c:pt idx="3">
                    <c:v>0.02471972633810726</c:v>
                  </c:pt>
                  <c:pt idx="4">
                    <c:v>0.0036238366219923414</c:v>
                  </c:pt>
                  <c:pt idx="5">
                    <c:v>0.006101722729870759</c:v>
                  </c:pt>
                  <c:pt idx="6">
                    <c:v>0.023395306323639762</c:v>
                  </c:pt>
                  <c:pt idx="7">
                    <c:v>0.005505209207343652</c:v>
                  </c:pt>
                  <c:pt idx="8">
                    <c:v>0.011253834972218912</c:v>
                  </c:pt>
                  <c:pt idx="9">
                    <c:v>0.004419367404263909</c:v>
                  </c:pt>
                  <c:pt idx="10">
                    <c:v>0.015450802761561548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0.05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'Thermal k Porosity'!$M$2:$M$15</c:f>
              <c:numCache/>
            </c:numRef>
          </c:xVal>
          <c:yVal>
            <c:numRef>
              <c:f>'Thermal k Porosity'!$N$2:$N$15</c:f>
              <c:numCache/>
            </c:numRef>
          </c:yVal>
          <c:smooth val="0"/>
        </c:ser>
        <c:axId val="31809511"/>
        <c:axId val="17850144"/>
      </c:scatterChart>
      <c:scatterChart>
        <c:scatterStyle val="smoothMarker"/>
        <c:varyColors val="0"/>
        <c:ser>
          <c:idx val="0"/>
          <c:order val="0"/>
          <c:tx>
            <c:v>Parallel model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'Thermal k Porosity'!$A$27:$A$127</c:f>
              <c:numCache/>
            </c:numRef>
          </c:xVal>
          <c:yVal>
            <c:numRef>
              <c:f>'Thermal k Porosity'!$B$27:$B$127</c:f>
              <c:numCache/>
            </c:numRef>
          </c:yVal>
          <c:smooth val="1"/>
        </c:ser>
        <c:ser>
          <c:idx val="1"/>
          <c:order val="1"/>
          <c:tx>
            <c:v>Series model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'Thermal k Porosity'!$D$27:$D$127</c:f>
              <c:numCache/>
            </c:numRef>
          </c:xVal>
          <c:yVal>
            <c:numRef>
              <c:f>'Thermal k Porosity'!$E$27:$E$127</c:f>
              <c:numCache/>
            </c:numRef>
          </c:yVal>
          <c:smooth val="1"/>
        </c:ser>
        <c:ser>
          <c:idx val="2"/>
          <c:order val="2"/>
          <c:tx>
            <c:v>Dilute particle model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'Thermal k Porosity'!$G$27:$G$127</c:f>
              <c:numCache/>
            </c:numRef>
          </c:xVal>
          <c:yVal>
            <c:numRef>
              <c:f>'Thermal k Porosity'!$H$27:$H$127</c:f>
              <c:numCache/>
            </c:numRef>
          </c:yVal>
          <c:smooth val="1"/>
        </c:ser>
        <c:ser>
          <c:idx val="3"/>
          <c:order val="3"/>
          <c:tx>
            <c:v>Dilute fluid model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'Thermal k Porosity'!$J$27:$J$127</c:f>
              <c:numCache/>
            </c:numRef>
          </c:xVal>
          <c:yVal>
            <c:numRef>
              <c:f>'Thermal k Porosity'!$K$27:$K$127</c:f>
              <c:numCache/>
            </c:numRef>
          </c:yVal>
          <c:smooth val="1"/>
        </c:ser>
        <c:ser>
          <c:idx val="4"/>
          <c:order val="4"/>
          <c:tx>
            <c:v>PWSM model x = 0.17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'Thermal k Porosity'!$M$27:$M$127</c:f>
              <c:numCache/>
            </c:numRef>
          </c:xVal>
          <c:yVal>
            <c:numRef>
              <c:f>'Thermal k Porosity'!$N$27:$N$127</c:f>
              <c:numCache/>
            </c:numRef>
          </c:yVal>
          <c:smooth val="1"/>
        </c:ser>
        <c:ser>
          <c:idx val="5"/>
          <c:order val="5"/>
          <c:tx>
            <c:v>PWDM model x = 0.17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'Thermal k Porosity'!$Q$27:$Q$127</c:f>
              <c:numCache/>
            </c:numRef>
          </c:xVal>
          <c:yVal>
            <c:numRef>
              <c:f>'Thermal k Porosity'!$R$27:$R$127</c:f>
              <c:numCache/>
            </c:numRef>
          </c:yVal>
          <c:smooth val="1"/>
        </c:ser>
        <c:ser>
          <c:idx val="7"/>
          <c:order val="7"/>
          <c:tx>
            <c:v>Cahill's model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'Thermal k Porosity'!$Y$27:$Y$93</c:f>
              <c:numCache/>
            </c:numRef>
          </c:xVal>
          <c:yVal>
            <c:numRef>
              <c:f>'Thermal k Porosity'!$Z$27:$Z$93</c:f>
              <c:numCache/>
            </c:numRef>
          </c:yVal>
          <c:smooth val="1"/>
        </c:ser>
        <c:ser>
          <c:idx val="8"/>
          <c:order val="8"/>
          <c:tx>
            <c:v>Delan et al., 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('Thermal k Porosity'!$Z$7,'Thermal k Porosity'!$Z$3)</c:f>
              <c:numCache/>
            </c:numRef>
          </c:xVal>
          <c:yVal>
            <c:numRef>
              <c:f>('Thermal k Porosity'!$AB$7,'Thermal k Porosity'!$AB$3)</c:f>
              <c:numCache/>
            </c:numRef>
          </c:yVal>
          <c:smooth val="1"/>
        </c:ser>
        <c:ser>
          <c:idx val="13"/>
          <c:order val="9"/>
          <c:tx>
            <c:v>Einarsrud et al., 1993 (aerogel)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('Thermal k Porosity'!$AE$3:$AE$7,'Thermal k Porosity'!$AE$12:$AE$22,'Thermal k Porosity'!$AE$27:$AE$30)</c:f>
              <c:numCache/>
            </c:numRef>
          </c:xVal>
          <c:yVal>
            <c:numRef>
              <c:f>('Thermal k Porosity'!$AF$3:$AF$7,'Thermal k Porosity'!$AF$12:$AF$22,'Thermal k Porosity'!$AF$27:$AF$30)</c:f>
              <c:numCache/>
            </c:numRef>
          </c:yVal>
          <c:smooth val="1"/>
        </c:ser>
        <c:ser>
          <c:idx val="9"/>
          <c:order val="10"/>
          <c:tx>
            <c:v>Hu et al., 2000 (xerogel)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'Thermal k Porosity'!$AE$35:$AE$38</c:f>
              <c:numCache/>
            </c:numRef>
          </c:xVal>
          <c:yVal>
            <c:numRef>
              <c:f>'Thermal k Porosity'!$AF$35:$AF$38</c:f>
              <c:numCache/>
            </c:numRef>
          </c:yVal>
          <c:smooth val="1"/>
        </c:ser>
        <c:ser>
          <c:idx val="12"/>
          <c:order val="11"/>
          <c:tx>
            <c:v>Tsui et al., 2004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'Thermal k Porosity'!$AE$67:$AE$72</c:f>
              <c:numCache/>
            </c:numRef>
          </c:xVal>
          <c:yVal>
            <c:numRef>
              <c:f>'Thermal k Porosity'!$AF$67:$AF$72</c:f>
              <c:numCache/>
            </c:numRef>
          </c:yVal>
          <c:smooth val="1"/>
        </c:ser>
        <c:axId val="31809511"/>
        <c:axId val="17850144"/>
      </c:scatterChart>
      <c:catAx>
        <c:axId val="31809511"/>
        <c:scaling>
          <c:orientation val="minMax"/>
          <c:max val="1"/>
        </c:scaling>
        <c:axPos val="b"/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17850144"/>
        <c:crosses val="autoZero"/>
        <c:auto val="1"/>
        <c:lblOffset val="100"/>
        <c:noMultiLvlLbl val="0"/>
      </c:catAx>
      <c:valAx>
        <c:axId val="17850144"/>
        <c:scaling>
          <c:orientation val="minMax"/>
          <c:max val="1.4"/>
          <c:min val="0"/>
        </c:scaling>
        <c:axPos val="l"/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31809511"/>
        <c:crosses val="autoZero"/>
        <c:crossBetween val="between"/>
        <c:dispUnits/>
        <c:majorUnit val="0.1"/>
        <c:minorUnit val="0.02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55"/>
          <c:y val="0.0385"/>
          <c:w val="0.42725"/>
          <c:h val="0.4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0125"/>
          <c:w val="0.9445"/>
          <c:h val="0.95975"/>
        </c:manualLayout>
      </c:layout>
      <c:scatterChart>
        <c:scatterStyle val="lineMarker"/>
        <c:varyColors val="0"/>
        <c:ser>
          <c:idx val="10"/>
          <c:order val="0"/>
          <c:tx>
            <c:v>Mesoporous cubic silica films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plus>
              <c:numRef>
                <c:f>'Thermal k Porosity'!$O$5:$O$15</c:f>
                <c:numCache>
                  <c:ptCount val="9"/>
                  <c:pt idx="0">
                    <c:v>0.017526888371351936</c:v>
                  </c:pt>
                  <c:pt idx="1">
                    <c:v>0.04700370370338353</c:v>
                  </c:pt>
                  <c:pt idx="2">
                    <c:v>0.034349553572764716</c:v>
                  </c:pt>
                  <c:pt idx="3">
                    <c:v>0.02471972633810726</c:v>
                  </c:pt>
                  <c:pt idx="4">
                    <c:v>0.0036238366219923414</c:v>
                  </c:pt>
                  <c:pt idx="5">
                    <c:v>0.006101722729870759</c:v>
                  </c:pt>
                  <c:pt idx="6">
                    <c:v>0.023395306323639762</c:v>
                  </c:pt>
                  <c:pt idx="7">
                    <c:v>0.005505209207343652</c:v>
                  </c:pt>
                  <c:pt idx="8">
                    <c:v>0.011253834972218912</c:v>
                  </c:pt>
                </c:numCache>
              </c:numRef>
            </c:plus>
            <c:minus>
              <c:numRef>
                <c:f>'Thermal k Porosity'!$O$5:$O$15</c:f>
                <c:numCache>
                  <c:ptCount val="9"/>
                  <c:pt idx="0">
                    <c:v>0.017526888371351936</c:v>
                  </c:pt>
                  <c:pt idx="1">
                    <c:v>0.04700370370338353</c:v>
                  </c:pt>
                  <c:pt idx="2">
                    <c:v>0.034349553572764716</c:v>
                  </c:pt>
                  <c:pt idx="3">
                    <c:v>0.02471972633810726</c:v>
                  </c:pt>
                  <c:pt idx="4">
                    <c:v>0.0036238366219923414</c:v>
                  </c:pt>
                  <c:pt idx="5">
                    <c:v>0.006101722729870759</c:v>
                  </c:pt>
                  <c:pt idx="6">
                    <c:v>0.023395306323639762</c:v>
                  </c:pt>
                  <c:pt idx="7">
                    <c:v>0.005505209207343652</c:v>
                  </c:pt>
                  <c:pt idx="8">
                    <c:v>0.011253834972218912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0.05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'Thermal k Porosity'!$P$2:$P$10</c:f>
              <c:numCache/>
            </c:numRef>
          </c:xVal>
          <c:yVal>
            <c:numRef>
              <c:f>'Thermal k Porosity'!$N$2:$N$10</c:f>
              <c:numCache/>
            </c:numRef>
          </c:yVal>
          <c:smooth val="0"/>
        </c:ser>
        <c:ser>
          <c:idx val="0"/>
          <c:order val="1"/>
          <c:tx>
            <c:v>Mesoporous hexagonal silica films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'Thermal k Porosity'!$O$11:$O$15</c:f>
                <c:numCache>
                  <c:ptCount val="5"/>
                  <c:pt idx="0">
                    <c:v>0.023395306323639762</c:v>
                  </c:pt>
                  <c:pt idx="1">
                    <c:v>0.005505209207343652</c:v>
                  </c:pt>
                  <c:pt idx="2">
                    <c:v>0.011253834972218912</c:v>
                  </c:pt>
                  <c:pt idx="3">
                    <c:v>0.004419367404263909</c:v>
                  </c:pt>
                  <c:pt idx="4">
                    <c:v>0.015450802761561548</c:v>
                  </c:pt>
                </c:numCache>
              </c:numRef>
            </c:plus>
            <c:minus>
              <c:numRef>
                <c:f>'Thermal k Porosity'!$O$11:$O$15</c:f>
                <c:numCache>
                  <c:ptCount val="5"/>
                  <c:pt idx="0">
                    <c:v>0.023395306323639762</c:v>
                  </c:pt>
                  <c:pt idx="1">
                    <c:v>0.005505209207343652</c:v>
                  </c:pt>
                  <c:pt idx="2">
                    <c:v>0.011253834972218912</c:v>
                  </c:pt>
                  <c:pt idx="3">
                    <c:v>0.004419367404263909</c:v>
                  </c:pt>
                  <c:pt idx="4">
                    <c:v>0.015450802761561548</c:v>
                  </c:pt>
                </c:numCache>
              </c:numRef>
            </c:minus>
            <c:noEndCap val="0"/>
          </c:errBars>
          <c:xVal>
            <c:numRef>
              <c:f>'Thermal k Porosity'!$P$11:$P$15</c:f>
              <c:numCache/>
            </c:numRef>
          </c:xVal>
          <c:yVal>
            <c:numRef>
              <c:f>'Thermal k Porosity'!$N$11:$N$15</c:f>
              <c:numCache/>
            </c:numRef>
          </c:yVal>
          <c:smooth val="0"/>
        </c:ser>
        <c:axId val="26433569"/>
        <c:axId val="36575530"/>
      </c:scatterChart>
      <c:valAx>
        <c:axId val="26433569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36575530"/>
        <c:crosses val="autoZero"/>
        <c:crossBetween val="midCat"/>
        <c:dispUnits/>
      </c:valAx>
      <c:valAx>
        <c:axId val="36575530"/>
        <c:scaling>
          <c:orientation val="minMax"/>
          <c:max val="1.4"/>
          <c:min val="0"/>
        </c:scaling>
        <c:axPos val="l"/>
        <c:delete val="0"/>
        <c:numFmt formatCode="0.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26433569"/>
        <c:crosses val="autoZero"/>
        <c:crossBetween val="midCat"/>
        <c:dispUnits/>
        <c:majorUnit val="0.1"/>
        <c:minorUnit val="0.02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07075"/>
          <c:w val="0.4097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K(pore size)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975"/>
          <c:w val="0.82125"/>
          <c:h val="0.73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'Parameter inflence on k analysi'!$J$5:$J$9</c:f>
                <c:numCache>
                  <c:ptCount val="5"/>
                  <c:pt idx="0">
                    <c:v>0.034349553572764716</c:v>
                  </c:pt>
                  <c:pt idx="1">
                    <c:v>0.0469862141936247</c:v>
                  </c:pt>
                  <c:pt idx="2">
                    <c:v>0.020327502078813803</c:v>
                  </c:pt>
                  <c:pt idx="3">
                    <c:v>0.017526888371351936</c:v>
                  </c:pt>
                  <c:pt idx="4">
                    <c:v>0.04700370370338353</c:v>
                  </c:pt>
                </c:numCache>
              </c:numRef>
            </c:plus>
            <c:minus>
              <c:numRef>
                <c:f>'Parameter inflence on k analysi'!$J$5:$J$9</c:f>
                <c:numCache>
                  <c:ptCount val="5"/>
                  <c:pt idx="0">
                    <c:v>0.034349553572764716</c:v>
                  </c:pt>
                  <c:pt idx="1">
                    <c:v>0.0469862141936247</c:v>
                  </c:pt>
                  <c:pt idx="2">
                    <c:v>0.020327502078813803</c:v>
                  </c:pt>
                  <c:pt idx="3">
                    <c:v>0.017526888371351936</c:v>
                  </c:pt>
                  <c:pt idx="4">
                    <c:v>0.04700370370338353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'Parameter inflence on k analysi'!$F$5:$F$10</c:f>
              <c:numCache/>
            </c:numRef>
          </c:xVal>
          <c:yVal>
            <c:numRef>
              <c:f>'Parameter inflence on k analysi'!$I$5:$I$10</c:f>
              <c:numCache/>
            </c:numRef>
          </c:yVal>
          <c:smooth val="0"/>
        </c:ser>
        <c:axId val="60744315"/>
        <c:axId val="9827924"/>
      </c:scatterChart>
      <c:valAx>
        <c:axId val="607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pore size (nm)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7924"/>
        <c:crosses val="autoZero"/>
        <c:crossBetween val="midCat"/>
        <c:dispUnits/>
      </c:valAx>
      <c:valAx>
        <c:axId val="9827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k(W/mk)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443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5"/>
          <c:y val="0.52025"/>
          <c:w val="0.111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K(porosity)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72"/>
          <c:w val="0.80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'Parameter inflence on k analysi'!$J$5:$J$8</c:f>
                <c:numCache>
                  <c:ptCount val="4"/>
                  <c:pt idx="0">
                    <c:v>0.034349553572764716</c:v>
                  </c:pt>
                  <c:pt idx="1">
                    <c:v>0.0469862141936247</c:v>
                  </c:pt>
                  <c:pt idx="2">
                    <c:v>0.020327502078813803</c:v>
                  </c:pt>
                  <c:pt idx="3">
                    <c:v>0.017526888371351936</c:v>
                  </c:pt>
                </c:numCache>
              </c:numRef>
            </c:plus>
            <c:minus>
              <c:numRef>
                <c:f>'Parameter inflence on k analysi'!$J$5:$J$8</c:f>
                <c:numCache>
                  <c:ptCount val="4"/>
                  <c:pt idx="0">
                    <c:v>0.034349553572764716</c:v>
                  </c:pt>
                  <c:pt idx="1">
                    <c:v>0.0469862141936247</c:v>
                  </c:pt>
                  <c:pt idx="2">
                    <c:v>0.020327502078813803</c:v>
                  </c:pt>
                  <c:pt idx="3">
                    <c:v>0.017526888371351936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'Parameter inflence on k analysi'!$G$5:$G$10</c:f>
              <c:numCache/>
            </c:numRef>
          </c:xVal>
          <c:yVal>
            <c:numRef>
              <c:f>'Parameter inflence on k analysi'!$I$5:$I$10</c:f>
              <c:numCache/>
            </c:numRef>
          </c:yVal>
          <c:smooth val="0"/>
        </c:ser>
        <c:axId val="21342453"/>
        <c:axId val="57864350"/>
      </c:scatterChart>
      <c:valAx>
        <c:axId val="213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porosity</a:t>
                </a:r>
              </a:p>
            </c:rich>
          </c:tx>
          <c:layout>
            <c:manualLayout>
              <c:xMode val="factor"/>
              <c:yMode val="factor"/>
              <c:x val="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64350"/>
        <c:crosses val="autoZero"/>
        <c:crossBetween val="midCat"/>
        <c:dispUnits/>
      </c:valAx>
      <c:valAx>
        <c:axId val="57864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k(W/mK)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42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52025"/>
          <c:w val="0.119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K((pore size/porosity)^0.9</a:t>
            </a:r>
          </a:p>
        </c:rich>
      </c:tx>
      <c:layout>
        <c:manualLayout>
          <c:xMode val="factor"/>
          <c:yMode val="factor"/>
          <c:x val="0.004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6525"/>
          <c:w val="0.82525"/>
          <c:h val="0.74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'Parameter inflence on k analysi'!$J$5:$J$8</c:f>
                <c:numCache>
                  <c:ptCount val="4"/>
                  <c:pt idx="0">
                    <c:v>0.034349553572764716</c:v>
                  </c:pt>
                  <c:pt idx="1">
                    <c:v>0.0469862141936247</c:v>
                  </c:pt>
                  <c:pt idx="2">
                    <c:v>0.020327502078813803</c:v>
                  </c:pt>
                  <c:pt idx="3">
                    <c:v>0.017526888371351936</c:v>
                  </c:pt>
                </c:numCache>
              </c:numRef>
            </c:plus>
            <c:minus>
              <c:numRef>
                <c:f>'Parameter inflence on k analysi'!$J$5:$J$8</c:f>
                <c:numCache>
                  <c:ptCount val="4"/>
                  <c:pt idx="0">
                    <c:v>0.034349553572764716</c:v>
                  </c:pt>
                  <c:pt idx="1">
                    <c:v>0.0469862141936247</c:v>
                  </c:pt>
                  <c:pt idx="2">
                    <c:v>0.020327502078813803</c:v>
                  </c:pt>
                  <c:pt idx="3">
                    <c:v>0.017526888371351936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'Parameter inflence on k analysi'!$K$5:$K$10</c:f>
              <c:numCache/>
            </c:numRef>
          </c:xVal>
          <c:yVal>
            <c:numRef>
              <c:f>'Parameter inflence on k analysi'!$I$5:$I$10</c:f>
              <c:numCache/>
            </c:numRef>
          </c:yVal>
          <c:smooth val="0"/>
        </c:ser>
        <c:axId val="51017103"/>
        <c:axId val="56500744"/>
      </c:scatterChart>
      <c:valAx>
        <c:axId val="51017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(pore size/porosity)^0.9 (nm)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0744"/>
        <c:crosses val="autoZero"/>
        <c:crossBetween val="midCat"/>
        <c:dispUnits/>
      </c:valAx>
      <c:valAx>
        <c:axId val="5650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k(W/mK)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71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.5195"/>
          <c:w val="0.110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7"/>
          <c:y val="0.03775"/>
          <c:w val="0.89975"/>
          <c:h val="0.90125"/>
        </c:manualLayout>
      </c:layout>
      <c:scatterChart>
        <c:scatterStyle val="lineMarker"/>
        <c:varyColors val="0"/>
        <c:ser>
          <c:idx val="0"/>
          <c:order val="0"/>
          <c:tx>
            <c:v>wall thickness dependency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96969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'Parameter inflence on k analysi'!$J$5:$J$9</c:f>
                <c:numCache>
                  <c:ptCount val="5"/>
                  <c:pt idx="0">
                    <c:v>0.034349553572764716</c:v>
                  </c:pt>
                  <c:pt idx="1">
                    <c:v>0.0469862141936247</c:v>
                  </c:pt>
                  <c:pt idx="2">
                    <c:v>0.020327502078813803</c:v>
                  </c:pt>
                  <c:pt idx="3">
                    <c:v>0.017526888371351936</c:v>
                  </c:pt>
                  <c:pt idx="4">
                    <c:v>0.04700370370338353</c:v>
                  </c:pt>
                </c:numCache>
              </c:numRef>
            </c:plus>
            <c:minus>
              <c:numRef>
                <c:f>'Parameter inflence on k analysi'!$J$5:$J$9</c:f>
                <c:numCache>
                  <c:ptCount val="5"/>
                  <c:pt idx="0">
                    <c:v>0.034349553572764716</c:v>
                  </c:pt>
                  <c:pt idx="1">
                    <c:v>0.0469862141936247</c:v>
                  </c:pt>
                  <c:pt idx="2">
                    <c:v>0.020327502078813803</c:v>
                  </c:pt>
                  <c:pt idx="3">
                    <c:v>0.017526888371351936</c:v>
                  </c:pt>
                  <c:pt idx="4">
                    <c:v>0.04700370370338353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'Parameter inflence on k analysi'!$M$5:$M$12</c:f>
              <c:numCache/>
            </c:numRef>
          </c:xVal>
          <c:yVal>
            <c:numRef>
              <c:f>'Parameter inflence on k analysi'!$I$5:$I$12</c:f>
              <c:numCache/>
            </c:numRef>
          </c:yVal>
          <c:smooth val="0"/>
        </c:ser>
        <c:axId val="38744649"/>
        <c:axId val="13157522"/>
      </c:scatterChart>
      <c:valAx>
        <c:axId val="3874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Pore size and Wall Thickness (nm)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157522"/>
        <c:crosses val="autoZero"/>
        <c:crossBetween val="midCat"/>
        <c:dispUnits/>
      </c:valAx>
      <c:valAx>
        <c:axId val="13157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Thermal conductivity k (W/mK)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446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"/>
          <c:y val="0.7295"/>
          <c:w val="0.4302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25"/>
          <c:y val="0.0395"/>
          <c:w val="0.856"/>
          <c:h val="0.86525"/>
        </c:manualLayout>
      </c:layout>
      <c:scatterChart>
        <c:scatterStyle val="lineMarker"/>
        <c:varyColors val="0"/>
        <c:ser>
          <c:idx val="0"/>
          <c:order val="0"/>
          <c:tx>
            <c:v>k(d/dk)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'Parameter inflence on k analysi'!$J$36:$J$38</c:f>
                <c:numCache>
                  <c:ptCount val="3"/>
                  <c:pt idx="0">
                    <c:v>0.03662171066513774</c:v>
                  </c:pt>
                  <c:pt idx="1">
                    <c:v>0.021953510579700956</c:v>
                  </c:pt>
                  <c:pt idx="2">
                    <c:v>0.018412425962264296</c:v>
                  </c:pt>
                </c:numCache>
              </c:numRef>
            </c:plus>
            <c:minus>
              <c:numRef>
                <c:f>'Parameter inflence on k analysi'!$J$36:$J$38</c:f>
                <c:numCache>
                  <c:ptCount val="3"/>
                  <c:pt idx="0">
                    <c:v>0.03662171066513774</c:v>
                  </c:pt>
                  <c:pt idx="1">
                    <c:v>0.021953510579700956</c:v>
                  </c:pt>
                  <c:pt idx="2">
                    <c:v>0.018412425962264296</c:v>
                  </c:pt>
                </c:numCache>
              </c:numRef>
            </c:minus>
            <c:noEndCap val="0"/>
          </c:errBars>
          <c:xVal>
            <c:numRef>
              <c:f>'Parameter inflence on k analysi'!$R$36:$R$41</c:f>
              <c:numCache/>
            </c:numRef>
          </c:xVal>
          <c:yVal>
            <c:numRef>
              <c:f>'Parameter inflence on k analysi'!$I$36:$I$41</c:f>
              <c:numCache/>
            </c:numRef>
          </c:yVal>
          <c:smooth val="0"/>
        </c:ser>
        <c:ser>
          <c:idx val="1"/>
          <c:order val="1"/>
          <c:tx>
            <c:v>k(Apores/Across section)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'Parameter inflence on k analysi'!$J$36:$J$38</c:f>
                <c:numCache>
                  <c:ptCount val="3"/>
                  <c:pt idx="0">
                    <c:v>0.03662171066513774</c:v>
                  </c:pt>
                  <c:pt idx="1">
                    <c:v>0.021953510579700956</c:v>
                  </c:pt>
                  <c:pt idx="2">
                    <c:v>0.018412425962264296</c:v>
                  </c:pt>
                </c:numCache>
              </c:numRef>
            </c:plus>
            <c:minus>
              <c:numRef>
                <c:f>'Parameter inflence on k analysi'!$J$36:$J$38</c:f>
                <c:numCache>
                  <c:ptCount val="3"/>
                  <c:pt idx="0">
                    <c:v>0.03662171066513774</c:v>
                  </c:pt>
                  <c:pt idx="1">
                    <c:v>0.021953510579700956</c:v>
                  </c:pt>
                  <c:pt idx="2">
                    <c:v>0.018412425962264296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'Parameter inflence on k analysi'!$S$36:$S$41</c:f>
              <c:numCache/>
            </c:numRef>
          </c:xVal>
          <c:yVal>
            <c:numRef>
              <c:f>'Parameter inflence on k analysi'!$I$36:$I$41</c:f>
              <c:numCache/>
            </c:numRef>
          </c:yVal>
          <c:smooth val="0"/>
        </c:ser>
        <c:axId val="51308835"/>
        <c:axId val="59126332"/>
      </c:scatterChart>
      <c:valAx>
        <c:axId val="51308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d/d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k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and A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pores/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cross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section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26332"/>
        <c:crosses val="autoZero"/>
        <c:crossBetween val="midCat"/>
        <c:dispUnits/>
      </c:valAx>
      <c:valAx>
        <c:axId val="59126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Thermal Conductivity k (W/mK)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88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525"/>
          <c:y val="0.65325"/>
          <c:w val="0.46375"/>
          <c:h val="0.1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0.43225</cdr:x>
      <cdr:y>0.93025</cdr:y>
    </cdr:from>
    <cdr:to>
      <cdr:x>0.647</cdr:x>
      <cdr:y>0.9915</cdr:y>
    </cdr:to>
    <cdr:sp>
      <cdr:nvSpPr>
        <cdr:cNvPr id="1" name="TextBox 1"/>
        <cdr:cNvSpPr txBox="1">
          <a:spLocks noChangeArrowheads="1"/>
        </cdr:cNvSpPr>
      </cdr:nvSpPr>
      <cdr:spPr>
        <a:xfrm>
          <a:off x="2886075" y="5200650"/>
          <a:ext cx="14382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Porosity, ø</a:t>
          </a:r>
        </a:p>
      </cdr:txBody>
    </cdr:sp>
  </cdr:relSizeAnchor>
  <cdr:relSizeAnchor xmlns:cdr="http://schemas.openxmlformats.org/drawingml/2006/chartDrawing">
    <cdr:from>
      <cdr:x>0.027</cdr:x>
      <cdr:y>0.186</cdr:y>
    </cdr:from>
    <cdr:to>
      <cdr:x>0.0935</cdr:x>
      <cdr:y>0.88</cdr:y>
    </cdr:to>
    <cdr:sp>
      <cdr:nvSpPr>
        <cdr:cNvPr id="2" name="TextBox 2"/>
        <cdr:cNvSpPr txBox="1">
          <a:spLocks noChangeArrowheads="1"/>
        </cdr:cNvSpPr>
      </cdr:nvSpPr>
      <cdr:spPr>
        <a:xfrm rot="10800000">
          <a:off x="171450" y="1038225"/>
          <a:ext cx="447675" cy="388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vert="vert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Effective index of Refraction, n</a:t>
          </a:r>
          <a:r>
            <a:rPr lang="en-US" cap="none" sz="1100" b="0" i="0" u="none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eff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10</xdr:row>
      <xdr:rowOff>0</xdr:rowOff>
    </xdr:from>
    <xdr:to>
      <xdr:col>15</xdr:col>
      <xdr:colOff>19050</xdr:colOff>
      <xdr:row>44</xdr:row>
      <xdr:rowOff>95250</xdr:rowOff>
    </xdr:to>
    <xdr:graphicFrame>
      <xdr:nvGraphicFramePr>
        <xdr:cNvPr id="1" name="Chart 2"/>
        <xdr:cNvGraphicFramePr/>
      </xdr:nvGraphicFramePr>
      <xdr:xfrm>
        <a:off x="2486025" y="1714500"/>
        <a:ext cx="66770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0.54275</cdr:x>
      <cdr:y>1</cdr:y>
    </cdr:from>
    <cdr:to>
      <cdr:x>0.7965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7600950"/>
          <a:ext cx="18954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Porosity, f</a:t>
          </a:r>
          <a:r>
            <a:rPr lang="en-US" cap="none" sz="28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</a:p>
      </cdr:txBody>
    </cdr:sp>
  </cdr:relSizeAnchor>
  <cdr:relSizeAnchor xmlns:cdr="http://schemas.openxmlformats.org/drawingml/2006/chartDrawing">
    <cdr:from>
      <cdr:x>0.368</cdr:x>
      <cdr:y>0.93075</cdr:y>
    </cdr:from>
    <cdr:to>
      <cdr:x>0.7295</cdr:x>
      <cdr:y>1</cdr:y>
    </cdr:to>
    <cdr:sp>
      <cdr:nvSpPr>
        <cdr:cNvPr id="2" name="TextBox 2"/>
        <cdr:cNvSpPr txBox="1">
          <a:spLocks noChangeArrowheads="1"/>
        </cdr:cNvSpPr>
      </cdr:nvSpPr>
      <cdr:spPr>
        <a:xfrm rot="10800000">
          <a:off x="2743200" y="7067550"/>
          <a:ext cx="27051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Porosity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1</cdr:y>
    </cdr:from>
    <cdr:to>
      <cdr:x>0.79725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0" y="7591425"/>
          <a:ext cx="18573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Porosity, f</a:t>
          </a:r>
          <a:r>
            <a:rPr lang="en-US" cap="none" sz="2800" b="1" i="0" u="none" baseline="-25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</a:p>
      </cdr:txBody>
    </cdr:sp>
  </cdr:relSizeAnchor>
  <cdr:relSizeAnchor xmlns:cdr="http://schemas.openxmlformats.org/drawingml/2006/chartDrawing">
    <cdr:from>
      <cdr:x>0.306</cdr:x>
      <cdr:y>0.94375</cdr:y>
    </cdr:from>
    <cdr:to>
      <cdr:x>0.79725</cdr:x>
      <cdr:y>0.996</cdr:y>
    </cdr:to>
    <cdr:sp>
      <cdr:nvSpPr>
        <cdr:cNvPr id="2" name="TextBox 2"/>
        <cdr:cNvSpPr txBox="1">
          <a:spLocks noChangeArrowheads="1"/>
        </cdr:cNvSpPr>
      </cdr:nvSpPr>
      <cdr:spPr>
        <a:xfrm rot="10800000">
          <a:off x="2286000" y="7162800"/>
          <a:ext cx="36766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Film thickness, L (nm)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59</xdr:row>
      <xdr:rowOff>28575</xdr:rowOff>
    </xdr:from>
    <xdr:to>
      <xdr:col>12</xdr:col>
      <xdr:colOff>38100</xdr:colOff>
      <xdr:row>90</xdr:row>
      <xdr:rowOff>19050</xdr:rowOff>
    </xdr:to>
    <xdr:graphicFrame>
      <xdr:nvGraphicFramePr>
        <xdr:cNvPr id="1" name="Chart 2"/>
        <xdr:cNvGraphicFramePr/>
      </xdr:nvGraphicFramePr>
      <xdr:xfrm>
        <a:off x="285750" y="10306050"/>
        <a:ext cx="88487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18</xdr:row>
      <xdr:rowOff>114300</xdr:rowOff>
    </xdr:from>
    <xdr:to>
      <xdr:col>10</xdr:col>
      <xdr:colOff>285750</xdr:colOff>
      <xdr:row>64</xdr:row>
      <xdr:rowOff>104775</xdr:rowOff>
    </xdr:to>
    <xdr:graphicFrame>
      <xdr:nvGraphicFramePr>
        <xdr:cNvPr id="2" name="Chart 8"/>
        <xdr:cNvGraphicFramePr/>
      </xdr:nvGraphicFramePr>
      <xdr:xfrm>
        <a:off x="400050" y="3590925"/>
        <a:ext cx="7477125" cy="760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190500</xdr:colOff>
      <xdr:row>15</xdr:row>
      <xdr:rowOff>57150</xdr:rowOff>
    </xdr:from>
    <xdr:to>
      <xdr:col>19</xdr:col>
      <xdr:colOff>180975</xdr:colOff>
      <xdr:row>61</xdr:row>
      <xdr:rowOff>38100</xdr:rowOff>
    </xdr:to>
    <xdr:graphicFrame>
      <xdr:nvGraphicFramePr>
        <xdr:cNvPr id="3" name="Chart 54"/>
        <xdr:cNvGraphicFramePr/>
      </xdr:nvGraphicFramePr>
      <xdr:xfrm>
        <a:off x="8458200" y="3048000"/>
        <a:ext cx="7477125" cy="759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19050</xdr:rowOff>
    </xdr:from>
    <xdr:to>
      <xdr:col>2</xdr:col>
      <xdr:colOff>285750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85725" y="2571750"/>
        <a:ext cx="47053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361950</xdr:colOff>
      <xdr:row>13</xdr:row>
      <xdr:rowOff>47625</xdr:rowOff>
    </xdr:from>
    <xdr:to>
      <xdr:col>8</xdr:col>
      <xdr:colOff>981075</xdr:colOff>
      <xdr:row>30</xdr:row>
      <xdr:rowOff>66675</xdr:rowOff>
    </xdr:to>
    <xdr:graphicFrame>
      <xdr:nvGraphicFramePr>
        <xdr:cNvPr id="2" name="Chart 2"/>
        <xdr:cNvGraphicFramePr/>
      </xdr:nvGraphicFramePr>
      <xdr:xfrm>
        <a:off x="4867275" y="2600325"/>
        <a:ext cx="44196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14</xdr:row>
      <xdr:rowOff>142875</xdr:rowOff>
    </xdr:from>
    <xdr:to>
      <xdr:col>14</xdr:col>
      <xdr:colOff>342900</xdr:colOff>
      <xdr:row>32</xdr:row>
      <xdr:rowOff>76200</xdr:rowOff>
    </xdr:to>
    <xdr:graphicFrame>
      <xdr:nvGraphicFramePr>
        <xdr:cNvPr id="3" name="Chart 3"/>
        <xdr:cNvGraphicFramePr/>
      </xdr:nvGraphicFramePr>
      <xdr:xfrm>
        <a:off x="9401175" y="2857500"/>
        <a:ext cx="47625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333375</xdr:colOff>
      <xdr:row>44</xdr:row>
      <xdr:rowOff>114300</xdr:rowOff>
    </xdr:from>
    <xdr:to>
      <xdr:col>6</xdr:col>
      <xdr:colOff>409575</xdr:colOff>
      <xdr:row>69</xdr:row>
      <xdr:rowOff>95250</xdr:rowOff>
    </xdr:to>
    <xdr:graphicFrame>
      <xdr:nvGraphicFramePr>
        <xdr:cNvPr id="4" name="Chart 4"/>
        <xdr:cNvGraphicFramePr/>
      </xdr:nvGraphicFramePr>
      <xdr:xfrm>
        <a:off x="1428750" y="7715250"/>
        <a:ext cx="55721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609600</xdr:colOff>
      <xdr:row>42</xdr:row>
      <xdr:rowOff>114300</xdr:rowOff>
    </xdr:from>
    <xdr:to>
      <xdr:col>13</xdr:col>
      <xdr:colOff>171450</xdr:colOff>
      <xdr:row>72</xdr:row>
      <xdr:rowOff>19050</xdr:rowOff>
    </xdr:to>
    <xdr:graphicFrame>
      <xdr:nvGraphicFramePr>
        <xdr:cNvPr id="5" name="Chart 5"/>
        <xdr:cNvGraphicFramePr/>
      </xdr:nvGraphicFramePr>
      <xdr:xfrm>
        <a:off x="8048625" y="7391400"/>
        <a:ext cx="5334000" cy="4762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723900</xdr:colOff>
      <xdr:row>81</xdr:row>
      <xdr:rowOff>19050</xdr:rowOff>
    </xdr:from>
    <xdr:to>
      <xdr:col>12</xdr:col>
      <xdr:colOff>600075</xdr:colOff>
      <xdr:row>106</xdr:row>
      <xdr:rowOff>0</xdr:rowOff>
    </xdr:to>
    <xdr:graphicFrame>
      <xdr:nvGraphicFramePr>
        <xdr:cNvPr id="6" name="Chart 6"/>
        <xdr:cNvGraphicFramePr/>
      </xdr:nvGraphicFramePr>
      <xdr:xfrm>
        <a:off x="7315200" y="13868400"/>
        <a:ext cx="5886450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zoomScalePageLayoutView="0" workbookViewId="0" topLeftCell="A1">
      <selection activeCell="B53" sqref="B53"/>
    </sheetView>
  </sheetViews>
  <sheetFormatPr defaultColWidth="8.8515625" defaultRowHeight="21.75" customHeight="1"/>
  <cols>
    <col min="1" max="1" width="11.421875" style="5" customWidth="1"/>
    <col min="2" max="2" width="51.140625" style="57" customWidth="1"/>
    <col min="3" max="3" width="8.8515625" style="5" customWidth="1"/>
    <col min="4" max="4" width="0.13671875" style="5" customWidth="1"/>
    <col min="5" max="5" width="13.421875" style="5" customWidth="1"/>
    <col min="6" max="6" width="8.8515625" style="5" customWidth="1"/>
    <col min="7" max="7" width="17.421875" style="5" customWidth="1"/>
    <col min="8" max="8" width="19.421875" style="5" customWidth="1"/>
    <col min="9" max="9" width="13.00390625" style="5" customWidth="1"/>
    <col min="10" max="10" width="31.8515625" style="12" customWidth="1"/>
    <col min="11" max="11" width="16.140625" style="5" customWidth="1"/>
    <col min="12" max="12" width="17.28125" style="5" customWidth="1"/>
    <col min="13" max="14" width="18.8515625" style="5" customWidth="1"/>
    <col min="15" max="15" width="23.7109375" style="5" customWidth="1"/>
    <col min="16" max="16" width="38.00390625" style="38" bestFit="1" customWidth="1"/>
    <col min="17" max="17" width="34.8515625" style="38" bestFit="1" customWidth="1"/>
    <col min="18" max="18" width="31.421875" style="38" bestFit="1" customWidth="1"/>
    <col min="19" max="20" width="20.28125" style="38" customWidth="1"/>
    <col min="21" max="21" width="31.421875" style="38" bestFit="1" customWidth="1"/>
    <col min="22" max="22" width="26.421875" style="38" bestFit="1" customWidth="1"/>
    <col min="23" max="23" width="26.421875" style="38" customWidth="1"/>
    <col min="24" max="24" width="14.00390625" style="5" customWidth="1"/>
    <col min="25" max="25" width="12.00390625" style="5" customWidth="1"/>
    <col min="26" max="26" width="19.00390625" style="5" customWidth="1"/>
    <col min="27" max="27" width="28.140625" style="38" bestFit="1" customWidth="1"/>
    <col min="28" max="28" width="22.28125" style="38" bestFit="1" customWidth="1"/>
    <col min="29" max="16384" width="8.8515625" style="5" customWidth="1"/>
  </cols>
  <sheetData>
    <row r="1" spans="1:28" s="4" customFormat="1" ht="42" customHeight="1" thickBot="1">
      <c r="A1" s="55" t="s">
        <v>106</v>
      </c>
      <c r="B1" s="139" t="s">
        <v>92</v>
      </c>
      <c r="C1" s="21" t="s">
        <v>1</v>
      </c>
      <c r="D1" s="2" t="s">
        <v>2</v>
      </c>
      <c r="E1" s="2" t="s">
        <v>3</v>
      </c>
      <c r="F1" s="2" t="s">
        <v>4</v>
      </c>
      <c r="G1" s="132" t="s">
        <v>129</v>
      </c>
      <c r="H1" s="132" t="s">
        <v>132</v>
      </c>
      <c r="I1" s="2" t="s">
        <v>5</v>
      </c>
      <c r="J1" s="1" t="s">
        <v>110</v>
      </c>
      <c r="K1" s="2" t="s">
        <v>67</v>
      </c>
      <c r="L1" s="2" t="s">
        <v>69</v>
      </c>
      <c r="M1" s="2" t="s">
        <v>70</v>
      </c>
      <c r="N1" s="2" t="s">
        <v>71</v>
      </c>
      <c r="O1" s="2" t="s">
        <v>121</v>
      </c>
      <c r="P1" s="22" t="s">
        <v>62</v>
      </c>
      <c r="Q1" s="23" t="s">
        <v>130</v>
      </c>
      <c r="R1" s="48" t="s">
        <v>61</v>
      </c>
      <c r="S1" s="52" t="s">
        <v>64</v>
      </c>
      <c r="T1" s="52" t="s">
        <v>65</v>
      </c>
      <c r="U1" s="47" t="s">
        <v>82</v>
      </c>
      <c r="V1" s="47" t="s">
        <v>66</v>
      </c>
      <c r="W1" s="52" t="s">
        <v>65</v>
      </c>
      <c r="X1" s="2" t="s">
        <v>29</v>
      </c>
      <c r="Y1" s="2" t="s">
        <v>38</v>
      </c>
      <c r="Z1" s="3" t="s">
        <v>40</v>
      </c>
      <c r="AA1" s="130" t="s">
        <v>59</v>
      </c>
      <c r="AB1" s="131" t="s">
        <v>60</v>
      </c>
    </row>
    <row r="2" spans="1:28" ht="21.75" customHeight="1">
      <c r="A2" s="11">
        <v>1</v>
      </c>
      <c r="B2" s="6" t="s">
        <v>6</v>
      </c>
      <c r="C2" s="11" t="s">
        <v>30</v>
      </c>
      <c r="D2" s="12" t="s">
        <v>33</v>
      </c>
      <c r="E2" s="12" t="s">
        <v>36</v>
      </c>
      <c r="F2" s="12" t="s">
        <v>44</v>
      </c>
      <c r="G2" s="13">
        <v>0.22</v>
      </c>
      <c r="H2" s="13"/>
      <c r="I2" s="12" t="s">
        <v>35</v>
      </c>
      <c r="J2" s="59"/>
      <c r="K2" s="12"/>
      <c r="L2" s="12"/>
      <c r="M2" s="80" t="s">
        <v>72</v>
      </c>
      <c r="N2" s="12"/>
      <c r="O2" s="12"/>
      <c r="P2" s="24"/>
      <c r="Q2" s="25"/>
      <c r="R2" s="49"/>
      <c r="S2" s="50"/>
      <c r="T2" s="50"/>
      <c r="U2" s="50"/>
      <c r="V2" s="50"/>
      <c r="W2" s="51"/>
      <c r="X2" s="12" t="s">
        <v>37</v>
      </c>
      <c r="Y2" s="12" t="s">
        <v>50</v>
      </c>
      <c r="Z2" s="15"/>
      <c r="AA2" s="114"/>
      <c r="AB2" s="111"/>
    </row>
    <row r="3" spans="1:28" ht="21.75" customHeight="1">
      <c r="A3" s="11">
        <f>A2+1</f>
        <v>2</v>
      </c>
      <c r="B3" s="6" t="s">
        <v>7</v>
      </c>
      <c r="C3" s="11" t="s">
        <v>30</v>
      </c>
      <c r="D3" s="12" t="s">
        <v>33</v>
      </c>
      <c r="E3" s="12" t="s">
        <v>41</v>
      </c>
      <c r="F3" s="12" t="s">
        <v>44</v>
      </c>
      <c r="G3" s="13">
        <v>0.4</v>
      </c>
      <c r="H3" s="13"/>
      <c r="I3" s="12" t="s">
        <v>35</v>
      </c>
      <c r="J3" s="59"/>
      <c r="K3" s="12"/>
      <c r="L3" s="12"/>
      <c r="M3" s="12"/>
      <c r="N3" s="12"/>
      <c r="O3" s="12"/>
      <c r="P3" s="24"/>
      <c r="Q3" s="25"/>
      <c r="R3" s="109"/>
      <c r="S3" s="14"/>
      <c r="T3" s="14"/>
      <c r="U3" s="14"/>
      <c r="V3" s="14"/>
      <c r="W3" s="29"/>
      <c r="X3" s="12" t="s">
        <v>37</v>
      </c>
      <c r="Y3" s="12" t="s">
        <v>51</v>
      </c>
      <c r="Z3" s="15"/>
      <c r="AA3" s="35"/>
      <c r="AB3" s="111"/>
    </row>
    <row r="4" spans="1:28" ht="21.75" customHeight="1">
      <c r="A4" s="11">
        <f aca="true" t="shared" si="0" ref="A4:A10">A3+1</f>
        <v>3</v>
      </c>
      <c r="B4" s="6" t="s">
        <v>8</v>
      </c>
      <c r="C4" s="11"/>
      <c r="D4" s="12"/>
      <c r="E4" s="12"/>
      <c r="F4" s="12"/>
      <c r="G4" s="12" t="s">
        <v>54</v>
      </c>
      <c r="H4" s="12"/>
      <c r="I4" s="12"/>
      <c r="J4" s="59"/>
      <c r="K4" s="12"/>
      <c r="L4" s="12"/>
      <c r="M4" s="12"/>
      <c r="N4" s="12"/>
      <c r="O4" s="12"/>
      <c r="P4" s="24"/>
      <c r="Q4" s="25"/>
      <c r="R4" s="28"/>
      <c r="S4" s="14"/>
      <c r="T4" s="14"/>
      <c r="U4" s="14"/>
      <c r="V4" s="14"/>
      <c r="W4" s="29"/>
      <c r="X4" s="12" t="s">
        <v>37</v>
      </c>
      <c r="Y4" s="12"/>
      <c r="Z4" s="15"/>
      <c r="AA4" s="35"/>
      <c r="AB4" s="111"/>
    </row>
    <row r="5" spans="1:28" ht="21.75" customHeight="1">
      <c r="A5" s="28">
        <f t="shared" si="0"/>
        <v>4</v>
      </c>
      <c r="B5" s="6" t="s">
        <v>9</v>
      </c>
      <c r="C5" s="11" t="s">
        <v>55</v>
      </c>
      <c r="D5" s="12" t="s">
        <v>33</v>
      </c>
      <c r="E5" s="12" t="s">
        <v>36</v>
      </c>
      <c r="F5" s="12" t="s">
        <v>44</v>
      </c>
      <c r="G5" s="13">
        <v>0.22</v>
      </c>
      <c r="H5" s="133" t="s">
        <v>131</v>
      </c>
      <c r="I5" s="12" t="s">
        <v>35</v>
      </c>
      <c r="J5" s="59">
        <v>30</v>
      </c>
      <c r="K5" s="14">
        <v>0.2829768804235645</v>
      </c>
      <c r="L5" s="12">
        <v>0.034349553572764716</v>
      </c>
      <c r="M5" s="12">
        <v>0.2794792933442478</v>
      </c>
      <c r="N5" s="12">
        <v>0.016799908146778654</v>
      </c>
      <c r="O5" s="12" t="s">
        <v>122</v>
      </c>
      <c r="P5" s="24">
        <v>185.55</v>
      </c>
      <c r="Q5" s="25">
        <v>1.34385</v>
      </c>
      <c r="R5" s="109">
        <v>185.532</v>
      </c>
      <c r="S5" s="14">
        <v>0.33677885918540246</v>
      </c>
      <c r="T5" s="14">
        <f>2*S5</f>
        <v>0.6735577183708049</v>
      </c>
      <c r="U5" s="110">
        <v>1.340224</v>
      </c>
      <c r="V5" s="14">
        <v>0.006125763625811473</v>
      </c>
      <c r="W5" s="29">
        <f>2*V5</f>
        <v>0.012251527251622946</v>
      </c>
      <c r="X5" s="12" t="s">
        <v>37</v>
      </c>
      <c r="Y5" s="12" t="s">
        <v>50</v>
      </c>
      <c r="Z5" s="15" t="s">
        <v>57</v>
      </c>
      <c r="AA5" s="35">
        <v>1.050464</v>
      </c>
      <c r="AB5" s="111"/>
    </row>
    <row r="6" spans="1:28" ht="21.75" customHeight="1">
      <c r="A6" s="11">
        <f t="shared" si="0"/>
        <v>5</v>
      </c>
      <c r="B6" s="6" t="s">
        <v>10</v>
      </c>
      <c r="C6" s="11" t="s">
        <v>55</v>
      </c>
      <c r="D6" s="12" t="s">
        <v>33</v>
      </c>
      <c r="E6" s="12" t="s">
        <v>36</v>
      </c>
      <c r="F6" s="12" t="s">
        <v>44</v>
      </c>
      <c r="G6" s="13">
        <v>0.22</v>
      </c>
      <c r="H6" s="13"/>
      <c r="I6" s="12" t="s">
        <v>35</v>
      </c>
      <c r="J6" s="59">
        <v>30</v>
      </c>
      <c r="K6" s="12" t="s">
        <v>68</v>
      </c>
      <c r="L6" s="12"/>
      <c r="M6" s="12"/>
      <c r="N6" s="12"/>
      <c r="O6" s="12"/>
      <c r="P6" s="112">
        <v>191.32</v>
      </c>
      <c r="Q6" s="113">
        <v>1.35983</v>
      </c>
      <c r="R6" s="109">
        <v>191.0125</v>
      </c>
      <c r="S6" s="14">
        <v>0.6821229116973536</v>
      </c>
      <c r="T6" s="14">
        <f aca="true" t="shared" si="1" ref="T6:T17">2*S6</f>
        <v>1.3642458233947072</v>
      </c>
      <c r="U6" s="110">
        <v>1.35959</v>
      </c>
      <c r="V6" s="14">
        <v>0.000786384129832423</v>
      </c>
      <c r="W6" s="29">
        <f aca="true" t="shared" si="2" ref="W6:W17">2*V6</f>
        <v>0.001572768259664846</v>
      </c>
      <c r="X6" s="12" t="s">
        <v>37</v>
      </c>
      <c r="Y6" s="12" t="s">
        <v>50</v>
      </c>
      <c r="Z6" s="15"/>
      <c r="AA6" s="114">
        <v>1.425994</v>
      </c>
      <c r="AB6" s="111"/>
    </row>
    <row r="7" spans="1:28" ht="21.75" customHeight="1">
      <c r="A7" s="11">
        <f t="shared" si="0"/>
        <v>6</v>
      </c>
      <c r="B7" s="6" t="s">
        <v>11</v>
      </c>
      <c r="C7" s="11" t="s">
        <v>55</v>
      </c>
      <c r="D7" s="12" t="s">
        <v>33</v>
      </c>
      <c r="E7" s="12" t="s">
        <v>36</v>
      </c>
      <c r="F7" s="12" t="s">
        <v>44</v>
      </c>
      <c r="G7" s="13">
        <v>0.22</v>
      </c>
      <c r="H7" s="13"/>
      <c r="I7" s="12" t="s">
        <v>35</v>
      </c>
      <c r="J7" s="59">
        <v>30</v>
      </c>
      <c r="K7" s="12" t="s">
        <v>68</v>
      </c>
      <c r="L7" s="12"/>
      <c r="M7" s="12"/>
      <c r="N7" s="12"/>
      <c r="O7" s="12"/>
      <c r="P7" s="112">
        <v>144.06</v>
      </c>
      <c r="Q7" s="113">
        <v>1.35227</v>
      </c>
      <c r="R7" s="109">
        <v>144.05</v>
      </c>
      <c r="S7" s="14">
        <v>0.08041558719163837</v>
      </c>
      <c r="T7" s="14">
        <f t="shared" si="1"/>
        <v>0.16083117438327674</v>
      </c>
      <c r="U7" s="110">
        <v>1.3515499999999998</v>
      </c>
      <c r="V7" s="14">
        <v>0.0010634848379815695</v>
      </c>
      <c r="W7" s="29">
        <f t="shared" si="2"/>
        <v>0.002126969675963139</v>
      </c>
      <c r="X7" s="12" t="s">
        <v>37</v>
      </c>
      <c r="Y7" s="12" t="s">
        <v>50</v>
      </c>
      <c r="Z7" s="16" t="s">
        <v>58</v>
      </c>
      <c r="AA7" s="114">
        <v>1.667993</v>
      </c>
      <c r="AB7" s="111"/>
    </row>
    <row r="8" spans="1:28" ht="21.75" customHeight="1">
      <c r="A8" s="11">
        <f t="shared" si="0"/>
        <v>7</v>
      </c>
      <c r="B8" s="6" t="s">
        <v>12</v>
      </c>
      <c r="C8" s="11" t="s">
        <v>55</v>
      </c>
      <c r="D8" s="12" t="s">
        <v>33</v>
      </c>
      <c r="E8" s="12" t="s">
        <v>41</v>
      </c>
      <c r="F8" s="12" t="s">
        <v>44</v>
      </c>
      <c r="G8" s="13">
        <v>0.4</v>
      </c>
      <c r="H8" s="13"/>
      <c r="I8" s="12" t="s">
        <v>35</v>
      </c>
      <c r="J8" s="59"/>
      <c r="K8" s="12"/>
      <c r="L8" s="12"/>
      <c r="M8" s="12"/>
      <c r="N8" s="12"/>
      <c r="O8" s="12"/>
      <c r="P8" s="112">
        <v>311.69</v>
      </c>
      <c r="Q8" s="113">
        <v>1.35255</v>
      </c>
      <c r="R8" s="109">
        <v>310.79</v>
      </c>
      <c r="S8" s="110">
        <v>1.2727922061568224</v>
      </c>
      <c r="T8" s="14">
        <f t="shared" si="1"/>
        <v>2.545584412313645</v>
      </c>
      <c r="U8" s="110">
        <v>1.3550499999999999</v>
      </c>
      <c r="V8" s="110">
        <v>0.003535533906054225</v>
      </c>
      <c r="W8" s="29">
        <f t="shared" si="2"/>
        <v>0.00707106781210845</v>
      </c>
      <c r="X8" s="12" t="s">
        <v>37</v>
      </c>
      <c r="Y8" s="12" t="s">
        <v>51</v>
      </c>
      <c r="Z8" s="15"/>
      <c r="AA8" s="114">
        <v>1.082548</v>
      </c>
      <c r="AB8" s="115"/>
    </row>
    <row r="9" spans="1:28" ht="21.75" customHeight="1">
      <c r="A9" s="28">
        <f t="shared" si="0"/>
        <v>8</v>
      </c>
      <c r="B9" s="6" t="s">
        <v>13</v>
      </c>
      <c r="C9" s="11" t="s">
        <v>30</v>
      </c>
      <c r="D9" s="12" t="s">
        <v>34</v>
      </c>
      <c r="E9" s="12" t="s">
        <v>36</v>
      </c>
      <c r="F9" s="12" t="s">
        <v>45</v>
      </c>
      <c r="G9" s="13">
        <v>0.31</v>
      </c>
      <c r="H9" s="133" t="s">
        <v>133</v>
      </c>
      <c r="I9" s="12" t="s">
        <v>35</v>
      </c>
      <c r="J9" s="59">
        <v>30</v>
      </c>
      <c r="K9" s="92">
        <v>0.2953305643609762</v>
      </c>
      <c r="L9" s="5">
        <v>0.0469862141936247</v>
      </c>
      <c r="O9" s="5" t="s">
        <v>122</v>
      </c>
      <c r="P9" s="112">
        <v>155.27</v>
      </c>
      <c r="Q9" s="113">
        <v>1.452</v>
      </c>
      <c r="R9" s="109">
        <v>155.3496</v>
      </c>
      <c r="S9" s="14">
        <v>0.09747204725096356</v>
      </c>
      <c r="T9" s="14">
        <f t="shared" si="1"/>
        <v>0.19494409450192712</v>
      </c>
      <c r="U9" s="110">
        <v>1.473406</v>
      </c>
      <c r="V9" s="14">
        <v>0.0019684968886002747</v>
      </c>
      <c r="W9" s="29">
        <f t="shared" si="2"/>
        <v>0.003936993777200549</v>
      </c>
      <c r="X9" s="12" t="s">
        <v>37</v>
      </c>
      <c r="Y9" s="12" t="s">
        <v>52</v>
      </c>
      <c r="Z9" s="15"/>
      <c r="AA9" s="114">
        <v>4.27715</v>
      </c>
      <c r="AB9" s="111"/>
    </row>
    <row r="10" spans="1:28" ht="21.75" customHeight="1">
      <c r="A10" s="28">
        <f t="shared" si="0"/>
        <v>9</v>
      </c>
      <c r="B10" s="6" t="s">
        <v>14</v>
      </c>
      <c r="C10" s="11" t="s">
        <v>30</v>
      </c>
      <c r="D10" s="12" t="s">
        <v>34</v>
      </c>
      <c r="E10" s="12" t="s">
        <v>36</v>
      </c>
      <c r="F10" s="12" t="s">
        <v>45</v>
      </c>
      <c r="G10" s="13">
        <v>0.31</v>
      </c>
      <c r="H10" s="133" t="s">
        <v>208</v>
      </c>
      <c r="I10" s="12" t="s">
        <v>35</v>
      </c>
      <c r="J10" s="59">
        <v>30</v>
      </c>
      <c r="K10" s="92">
        <v>0.29127849759115143</v>
      </c>
      <c r="L10" s="5">
        <v>0.020327502078813803</v>
      </c>
      <c r="M10" s="42">
        <v>0.30586622512052475</v>
      </c>
      <c r="N10" s="42">
        <v>0.02266118047513534</v>
      </c>
      <c r="O10" s="42" t="s">
        <v>122</v>
      </c>
      <c r="P10" s="112">
        <v>153.07</v>
      </c>
      <c r="Q10" s="113">
        <v>1.42</v>
      </c>
      <c r="R10" s="109">
        <v>153.45</v>
      </c>
      <c r="S10" s="14">
        <v>0.5465802777318115</v>
      </c>
      <c r="T10" s="14">
        <f t="shared" si="1"/>
        <v>1.093160555463623</v>
      </c>
      <c r="U10" s="110">
        <v>1.430782</v>
      </c>
      <c r="V10" s="14">
        <v>0.0005546800881081319</v>
      </c>
      <c r="W10" s="29">
        <f t="shared" si="2"/>
        <v>0.0011093601762162638</v>
      </c>
      <c r="X10" s="12" t="s">
        <v>37</v>
      </c>
      <c r="Y10" s="12" t="s">
        <v>52</v>
      </c>
      <c r="Z10" s="15"/>
      <c r="AA10" s="114">
        <v>1.550904</v>
      </c>
      <c r="AB10" s="111"/>
    </row>
    <row r="11" spans="1:28" ht="21.75" customHeight="1">
      <c r="A11" s="11" t="e">
        <f>#REF!+1</f>
        <v>#REF!</v>
      </c>
      <c r="B11" s="6" t="s">
        <v>22</v>
      </c>
      <c r="C11" s="11" t="s">
        <v>43</v>
      </c>
      <c r="D11" s="12"/>
      <c r="E11" s="12"/>
      <c r="F11" s="12"/>
      <c r="G11" s="12" t="s">
        <v>54</v>
      </c>
      <c r="H11" s="12"/>
      <c r="I11" s="12"/>
      <c r="J11" s="59"/>
      <c r="M11" s="12"/>
      <c r="N11" s="12"/>
      <c r="O11" s="12"/>
      <c r="P11" s="24"/>
      <c r="Q11" s="25"/>
      <c r="R11" s="28"/>
      <c r="S11" s="14"/>
      <c r="T11" s="14"/>
      <c r="U11" s="14"/>
      <c r="V11" s="14"/>
      <c r="W11" s="29">
        <f t="shared" si="2"/>
        <v>0</v>
      </c>
      <c r="X11" s="12" t="s">
        <v>37</v>
      </c>
      <c r="Y11" s="12"/>
      <c r="Z11" s="15"/>
      <c r="AA11" s="35"/>
      <c r="AB11" s="111"/>
    </row>
    <row r="12" spans="1:28" ht="21.75" customHeight="1">
      <c r="A12" s="28">
        <v>18</v>
      </c>
      <c r="B12" s="6" t="s">
        <v>23</v>
      </c>
      <c r="C12" s="11" t="s">
        <v>30</v>
      </c>
      <c r="D12" s="12" t="s">
        <v>42</v>
      </c>
      <c r="E12" s="12" t="s">
        <v>36</v>
      </c>
      <c r="F12" s="12" t="s">
        <v>46</v>
      </c>
      <c r="G12" s="13">
        <v>0.19</v>
      </c>
      <c r="H12" s="133" t="s">
        <v>134</v>
      </c>
      <c r="I12" s="12" t="s">
        <v>35</v>
      </c>
      <c r="J12" s="59">
        <v>30</v>
      </c>
      <c r="K12" s="14">
        <v>0.3548871468357926</v>
      </c>
      <c r="L12" s="12">
        <v>0.017526888371351936</v>
      </c>
      <c r="M12" s="12"/>
      <c r="N12" s="12"/>
      <c r="O12" s="12" t="s">
        <v>122</v>
      </c>
      <c r="P12" s="112">
        <v>299.99</v>
      </c>
      <c r="Q12" s="113">
        <v>1.3599</v>
      </c>
      <c r="R12" s="109">
        <v>300.0025</v>
      </c>
      <c r="S12" s="14">
        <v>0.025000000108654302</v>
      </c>
      <c r="T12" s="14">
        <f t="shared" si="1"/>
        <v>0.050000000217308604</v>
      </c>
      <c r="U12" s="110">
        <v>1.3600575</v>
      </c>
      <c r="V12" s="14">
        <v>0.00010500000081935193</v>
      </c>
      <c r="W12" s="29">
        <f t="shared" si="2"/>
        <v>0.00021000000163870386</v>
      </c>
      <c r="X12" s="12" t="s">
        <v>37</v>
      </c>
      <c r="Y12" s="12" t="s">
        <v>52</v>
      </c>
      <c r="Z12" s="15"/>
      <c r="AA12" s="114">
        <v>1.257947</v>
      </c>
      <c r="AB12" s="111"/>
    </row>
    <row r="13" spans="1:28" ht="21.75" customHeight="1">
      <c r="A13" s="28">
        <v>19</v>
      </c>
      <c r="B13" s="6" t="s">
        <v>24</v>
      </c>
      <c r="C13" s="11" t="s">
        <v>30</v>
      </c>
      <c r="D13" s="12" t="s">
        <v>42</v>
      </c>
      <c r="E13" s="12" t="s">
        <v>36</v>
      </c>
      <c r="F13" s="12" t="s">
        <v>46</v>
      </c>
      <c r="G13" s="13">
        <v>0.19</v>
      </c>
      <c r="H13" s="13" t="s">
        <v>135</v>
      </c>
      <c r="I13" s="12" t="s">
        <v>35</v>
      </c>
      <c r="J13" s="59">
        <v>30</v>
      </c>
      <c r="K13" s="92">
        <v>0.32928743024690427</v>
      </c>
      <c r="L13" s="12">
        <v>0.04700370370338353</v>
      </c>
      <c r="M13" s="12"/>
      <c r="N13" s="12"/>
      <c r="O13" s="12" t="s">
        <v>123</v>
      </c>
      <c r="P13" s="24">
        <v>129.71</v>
      </c>
      <c r="Q13" s="25">
        <v>1.37154</v>
      </c>
      <c r="R13" s="109">
        <v>129.59</v>
      </c>
      <c r="S13" s="14">
        <v>0.6377303505368926</v>
      </c>
      <c r="T13" s="14">
        <f t="shared" si="1"/>
        <v>1.2754607010737853</v>
      </c>
      <c r="U13" s="110">
        <v>1.370178</v>
      </c>
      <c r="V13" s="14">
        <v>0.003110517641854939</v>
      </c>
      <c r="W13" s="29">
        <f t="shared" si="2"/>
        <v>0.006221035283709878</v>
      </c>
      <c r="X13" s="12" t="s">
        <v>37</v>
      </c>
      <c r="Y13" s="12" t="s">
        <v>52</v>
      </c>
      <c r="Z13" s="15"/>
      <c r="AA13" s="35">
        <v>1.707614</v>
      </c>
      <c r="AB13" s="115"/>
    </row>
    <row r="14" spans="1:28" ht="21.75" customHeight="1">
      <c r="A14" s="11">
        <v>20</v>
      </c>
      <c r="B14" s="6" t="s">
        <v>25</v>
      </c>
      <c r="C14" s="11" t="s">
        <v>30</v>
      </c>
      <c r="D14" s="12" t="s">
        <v>33</v>
      </c>
      <c r="E14" s="12" t="s">
        <v>41</v>
      </c>
      <c r="F14" s="12" t="s">
        <v>44</v>
      </c>
      <c r="G14" s="13">
        <v>0.25</v>
      </c>
      <c r="H14" s="13"/>
      <c r="I14" s="12" t="s">
        <v>35</v>
      </c>
      <c r="J14" s="59">
        <v>30</v>
      </c>
      <c r="K14" s="12" t="s">
        <v>68</v>
      </c>
      <c r="L14" s="12"/>
      <c r="M14" s="12"/>
      <c r="N14" s="12"/>
      <c r="O14" s="12"/>
      <c r="P14" s="24">
        <v>224.11</v>
      </c>
      <c r="Q14" s="25">
        <v>1.54755</v>
      </c>
      <c r="R14" s="109">
        <v>228.35</v>
      </c>
      <c r="S14" s="14">
        <v>2.8346428346448325</v>
      </c>
      <c r="T14" s="14">
        <f t="shared" si="1"/>
        <v>5.669285669289665</v>
      </c>
      <c r="U14" s="110">
        <v>1.5249475000000001</v>
      </c>
      <c r="V14" s="14">
        <v>0.015183186698869696</v>
      </c>
      <c r="W14" s="29">
        <f t="shared" si="2"/>
        <v>0.030366373397739392</v>
      </c>
      <c r="X14" s="12" t="s">
        <v>37</v>
      </c>
      <c r="Y14" s="12" t="s">
        <v>50</v>
      </c>
      <c r="Z14" s="15" t="s">
        <v>53</v>
      </c>
      <c r="AA14" s="35">
        <v>4.266731</v>
      </c>
      <c r="AB14" s="111"/>
    </row>
    <row r="15" spans="1:28" ht="21.75" customHeight="1">
      <c r="A15" s="11">
        <v>21</v>
      </c>
      <c r="B15" s="6" t="s">
        <v>26</v>
      </c>
      <c r="C15" s="11" t="s">
        <v>30</v>
      </c>
      <c r="D15" s="12" t="s">
        <v>33</v>
      </c>
      <c r="E15" s="12" t="s">
        <v>41</v>
      </c>
      <c r="F15" s="12" t="s">
        <v>44</v>
      </c>
      <c r="G15" s="13">
        <v>0.25</v>
      </c>
      <c r="H15" s="13"/>
      <c r="I15" s="12" t="s">
        <v>35</v>
      </c>
      <c r="J15" s="59"/>
      <c r="K15" s="12"/>
      <c r="L15" s="12"/>
      <c r="M15" s="12" t="s">
        <v>111</v>
      </c>
      <c r="N15" s="12"/>
      <c r="O15" s="12"/>
      <c r="P15" s="24">
        <v>336.42</v>
      </c>
      <c r="Q15" s="25">
        <v>1.52002</v>
      </c>
      <c r="R15" s="109">
        <v>339.1766666666667</v>
      </c>
      <c r="S15" s="14">
        <v>2.430315480204708</v>
      </c>
      <c r="T15" s="14">
        <f t="shared" si="1"/>
        <v>4.860630960409416</v>
      </c>
      <c r="U15" s="110">
        <v>1.5083366666666667</v>
      </c>
      <c r="V15" s="14">
        <v>0.010425949996672186</v>
      </c>
      <c r="W15" s="29">
        <f t="shared" si="2"/>
        <v>0.020851899993344372</v>
      </c>
      <c r="X15" s="12" t="s">
        <v>37</v>
      </c>
      <c r="Y15" s="12" t="s">
        <v>50</v>
      </c>
      <c r="Z15" s="15" t="s">
        <v>53</v>
      </c>
      <c r="AA15" s="35">
        <v>3.290865</v>
      </c>
      <c r="AB15" s="111"/>
    </row>
    <row r="16" spans="1:28" ht="21.75" customHeight="1">
      <c r="A16" s="11">
        <v>22</v>
      </c>
      <c r="B16" s="6" t="s">
        <v>27</v>
      </c>
      <c r="C16" s="11" t="s">
        <v>30</v>
      </c>
      <c r="D16" s="12" t="s">
        <v>33</v>
      </c>
      <c r="E16" s="12" t="s">
        <v>41</v>
      </c>
      <c r="F16" s="12" t="s">
        <v>44</v>
      </c>
      <c r="G16" s="13">
        <v>0.25</v>
      </c>
      <c r="H16" s="13"/>
      <c r="I16" s="12" t="s">
        <v>35</v>
      </c>
      <c r="J16" s="59"/>
      <c r="K16" s="12"/>
      <c r="L16" s="12"/>
      <c r="M16" s="12"/>
      <c r="N16" s="12"/>
      <c r="O16" s="12"/>
      <c r="P16" s="24">
        <v>90.9</v>
      </c>
      <c r="Q16" s="25">
        <v>1.5182601</v>
      </c>
      <c r="R16" s="109">
        <v>90.2175</v>
      </c>
      <c r="S16" s="14">
        <v>0.4549999999983412</v>
      </c>
      <c r="T16" s="14">
        <f t="shared" si="1"/>
        <v>0.9099999999966824</v>
      </c>
      <c r="U16" s="110">
        <v>1.522047575</v>
      </c>
      <c r="V16" s="14">
        <v>0.002533893874905183</v>
      </c>
      <c r="W16" s="29">
        <f t="shared" si="2"/>
        <v>0.005067787749810366</v>
      </c>
      <c r="X16" s="12" t="s">
        <v>37</v>
      </c>
      <c r="Y16" s="12" t="s">
        <v>50</v>
      </c>
      <c r="Z16" s="15" t="s">
        <v>53</v>
      </c>
      <c r="AA16" s="35">
        <v>2.020231</v>
      </c>
      <c r="AB16" s="111"/>
    </row>
    <row r="17" spans="1:28" ht="21.75" customHeight="1" thickBot="1">
      <c r="A17" s="18">
        <v>23</v>
      </c>
      <c r="B17" s="7" t="s">
        <v>28</v>
      </c>
      <c r="C17" s="18" t="s">
        <v>30</v>
      </c>
      <c r="D17" s="17" t="s">
        <v>33</v>
      </c>
      <c r="E17" s="17" t="s">
        <v>41</v>
      </c>
      <c r="F17" s="17" t="s">
        <v>44</v>
      </c>
      <c r="G17" s="19">
        <v>0.25</v>
      </c>
      <c r="H17" s="19"/>
      <c r="I17" s="17" t="s">
        <v>35</v>
      </c>
      <c r="J17" s="59"/>
      <c r="K17" s="17"/>
      <c r="L17" s="17"/>
      <c r="M17" s="17"/>
      <c r="N17" s="17"/>
      <c r="O17" s="17"/>
      <c r="P17" s="116">
        <v>88.5</v>
      </c>
      <c r="Q17" s="117">
        <v>1.5161</v>
      </c>
      <c r="R17" s="118">
        <v>88.9375</v>
      </c>
      <c r="S17" s="106">
        <v>0.8655778416754725</v>
      </c>
      <c r="T17" s="106">
        <f t="shared" si="1"/>
        <v>1.731155683350945</v>
      </c>
      <c r="U17" s="119">
        <v>1.513885</v>
      </c>
      <c r="V17" s="106">
        <v>0.005393480632564559</v>
      </c>
      <c r="W17" s="120">
        <f t="shared" si="2"/>
        <v>0.010786961265129118</v>
      </c>
      <c r="X17" s="17" t="s">
        <v>37</v>
      </c>
      <c r="Y17" s="17" t="s">
        <v>50</v>
      </c>
      <c r="Z17" s="20" t="s">
        <v>53</v>
      </c>
      <c r="AA17" s="121">
        <v>2.7272</v>
      </c>
      <c r="AB17" s="122"/>
    </row>
    <row r="18" spans="1:28" ht="21.75" customHeight="1" thickBot="1">
      <c r="A18" s="55" t="s">
        <v>106</v>
      </c>
      <c r="B18" s="139" t="s">
        <v>92</v>
      </c>
      <c r="C18" s="21" t="s">
        <v>1</v>
      </c>
      <c r="D18" s="2" t="s">
        <v>2</v>
      </c>
      <c r="E18" s="2" t="s">
        <v>3</v>
      </c>
      <c r="F18" s="2" t="s">
        <v>4</v>
      </c>
      <c r="G18" s="2" t="s">
        <v>39</v>
      </c>
      <c r="H18" s="2"/>
      <c r="I18" s="2" t="s">
        <v>5</v>
      </c>
      <c r="J18" s="1" t="s">
        <v>110</v>
      </c>
      <c r="K18" s="1" t="s">
        <v>67</v>
      </c>
      <c r="L18" s="1" t="s">
        <v>69</v>
      </c>
      <c r="M18" s="70" t="s">
        <v>70</v>
      </c>
      <c r="N18" s="70" t="s">
        <v>71</v>
      </c>
      <c r="O18" s="70"/>
      <c r="P18" s="72" t="s">
        <v>62</v>
      </c>
      <c r="Q18" s="73" t="s">
        <v>63</v>
      </c>
      <c r="R18" s="48" t="s">
        <v>61</v>
      </c>
      <c r="S18" s="52" t="s">
        <v>64</v>
      </c>
      <c r="T18" s="52" t="s">
        <v>65</v>
      </c>
      <c r="U18" s="47" t="s">
        <v>82</v>
      </c>
      <c r="V18" s="47" t="s">
        <v>66</v>
      </c>
      <c r="W18" s="52" t="s">
        <v>65</v>
      </c>
      <c r="X18" s="70" t="s">
        <v>29</v>
      </c>
      <c r="Y18" s="70" t="s">
        <v>38</v>
      </c>
      <c r="Z18" s="71" t="s">
        <v>40</v>
      </c>
      <c r="AA18" s="123" t="s">
        <v>59</v>
      </c>
      <c r="AB18" s="124" t="s">
        <v>60</v>
      </c>
    </row>
    <row r="19" spans="1:28" ht="21.75" customHeight="1">
      <c r="A19" s="58">
        <v>40</v>
      </c>
      <c r="B19" s="57" t="s">
        <v>76</v>
      </c>
      <c r="C19" s="11" t="s">
        <v>30</v>
      </c>
      <c r="D19" s="12" t="s">
        <v>34</v>
      </c>
      <c r="E19" s="12" t="s">
        <v>36</v>
      </c>
      <c r="F19" s="12" t="s">
        <v>44</v>
      </c>
      <c r="G19" s="13">
        <v>0.22</v>
      </c>
      <c r="H19" s="13"/>
      <c r="I19" s="12" t="s">
        <v>35</v>
      </c>
      <c r="J19" s="59"/>
      <c r="K19" s="42" t="s">
        <v>83</v>
      </c>
      <c r="L19" s="12" t="s">
        <v>112</v>
      </c>
      <c r="M19" s="78"/>
      <c r="N19" s="97"/>
      <c r="O19" s="78"/>
      <c r="P19" s="125">
        <v>87.41975000000001</v>
      </c>
      <c r="Q19" s="126">
        <v>1.3089275</v>
      </c>
      <c r="R19" s="125">
        <v>87.41975000000001</v>
      </c>
      <c r="S19" s="79">
        <v>1.5293172042159116</v>
      </c>
      <c r="T19" s="80">
        <f>2*S19</f>
        <v>3.058634408431823</v>
      </c>
      <c r="U19" s="126">
        <v>1.3089275</v>
      </c>
      <c r="V19" s="79">
        <v>0.0053522061910123405</v>
      </c>
      <c r="W19" s="80">
        <f>2*V19</f>
        <v>0.010704412382024681</v>
      </c>
      <c r="X19" s="78"/>
      <c r="Y19" s="78"/>
      <c r="Z19" s="97"/>
      <c r="AA19" s="127"/>
      <c r="AB19" s="126"/>
    </row>
    <row r="20" spans="1:28" ht="21.75" customHeight="1">
      <c r="A20" s="59">
        <v>41</v>
      </c>
      <c r="B20" s="57" t="s">
        <v>76</v>
      </c>
      <c r="C20" s="11" t="s">
        <v>30</v>
      </c>
      <c r="D20" s="12" t="s">
        <v>34</v>
      </c>
      <c r="E20" s="12" t="s">
        <v>36</v>
      </c>
      <c r="F20" s="12" t="s">
        <v>44</v>
      </c>
      <c r="G20" s="13">
        <v>0.22</v>
      </c>
      <c r="H20" s="13"/>
      <c r="I20" s="12" t="s">
        <v>35</v>
      </c>
      <c r="J20" s="59"/>
      <c r="K20" s="42" t="s">
        <v>83</v>
      </c>
      <c r="L20" s="12" t="s">
        <v>112</v>
      </c>
      <c r="M20" s="12"/>
      <c r="N20" s="15"/>
      <c r="O20" s="12"/>
      <c r="P20" s="128">
        <v>16.4778</v>
      </c>
      <c r="Q20" s="101">
        <v>1.2751299999999999</v>
      </c>
      <c r="R20" s="128">
        <v>16.4778</v>
      </c>
      <c r="S20" s="12">
        <v>0.11643483769289766</v>
      </c>
      <c r="T20" s="80">
        <f>2*S20</f>
        <v>0.2328696753857953</v>
      </c>
      <c r="U20" s="101">
        <v>1.2751299999999999</v>
      </c>
      <c r="V20" s="80">
        <v>0.015261898168782474</v>
      </c>
      <c r="W20" s="80">
        <f>2*V20</f>
        <v>0.030523796337564947</v>
      </c>
      <c r="X20" s="12"/>
      <c r="Y20" s="12"/>
      <c r="Z20" s="15"/>
      <c r="AA20" s="100"/>
      <c r="AB20" s="101"/>
    </row>
    <row r="21" spans="1:28" ht="21.75" customHeight="1" thickBot="1">
      <c r="A21" s="59">
        <v>43</v>
      </c>
      <c r="B21" s="57" t="s">
        <v>76</v>
      </c>
      <c r="C21" s="11" t="s">
        <v>30</v>
      </c>
      <c r="D21" s="12" t="s">
        <v>34</v>
      </c>
      <c r="E21" s="12" t="s">
        <v>36</v>
      </c>
      <c r="F21" s="12" t="s">
        <v>44</v>
      </c>
      <c r="G21" s="13">
        <v>0.22</v>
      </c>
      <c r="H21" s="13"/>
      <c r="I21" s="12" t="s">
        <v>35</v>
      </c>
      <c r="J21" s="59"/>
      <c r="K21" s="42" t="s">
        <v>83</v>
      </c>
      <c r="L21" s="12" t="s">
        <v>112</v>
      </c>
      <c r="M21" s="12"/>
      <c r="N21" s="15"/>
      <c r="O21" s="12"/>
      <c r="P21" s="128">
        <v>100.14357142857143</v>
      </c>
      <c r="Q21" s="101">
        <v>1.3445142857142858</v>
      </c>
      <c r="R21" s="128">
        <v>100.14357142857143</v>
      </c>
      <c r="S21" s="80">
        <v>3.637165028486136</v>
      </c>
      <c r="T21" s="80">
        <f>2*S21</f>
        <v>7.274330056972272</v>
      </c>
      <c r="U21" s="101">
        <v>1.3445142857142858</v>
      </c>
      <c r="V21" s="80">
        <v>0.01649056127338032</v>
      </c>
      <c r="W21" s="80">
        <f>2*V21</f>
        <v>0.03298112254676064</v>
      </c>
      <c r="X21" s="80"/>
      <c r="Y21" s="12"/>
      <c r="Z21" s="15"/>
      <c r="AA21" s="11"/>
      <c r="AB21" s="15"/>
    </row>
    <row r="22" spans="1:28" ht="21.75" customHeight="1" thickBot="1">
      <c r="A22" s="55" t="s">
        <v>106</v>
      </c>
      <c r="B22" s="139" t="s">
        <v>92</v>
      </c>
      <c r="C22" s="21" t="s">
        <v>1</v>
      </c>
      <c r="D22" s="2" t="s">
        <v>2</v>
      </c>
      <c r="E22" s="2" t="s">
        <v>3</v>
      </c>
      <c r="F22" s="2" t="s">
        <v>4</v>
      </c>
      <c r="G22" s="2" t="s">
        <v>39</v>
      </c>
      <c r="H22" s="2"/>
      <c r="I22" s="2" t="s">
        <v>5</v>
      </c>
      <c r="J22" s="1" t="s">
        <v>110</v>
      </c>
      <c r="K22" s="70" t="s">
        <v>67</v>
      </c>
      <c r="L22" s="1" t="s">
        <v>69</v>
      </c>
      <c r="M22" s="70" t="s">
        <v>70</v>
      </c>
      <c r="N22" s="70" t="s">
        <v>71</v>
      </c>
      <c r="O22" s="70"/>
      <c r="P22" s="72" t="s">
        <v>62</v>
      </c>
      <c r="Q22" s="73" t="s">
        <v>63</v>
      </c>
      <c r="R22" s="48" t="s">
        <v>61</v>
      </c>
      <c r="S22" s="52" t="s">
        <v>64</v>
      </c>
      <c r="T22" s="52" t="s">
        <v>65</v>
      </c>
      <c r="U22" s="47" t="s">
        <v>82</v>
      </c>
      <c r="V22" s="47" t="s">
        <v>66</v>
      </c>
      <c r="W22" s="52" t="s">
        <v>65</v>
      </c>
      <c r="X22" s="70" t="s">
        <v>29</v>
      </c>
      <c r="Y22" s="70" t="s">
        <v>38</v>
      </c>
      <c r="Z22" s="71" t="s">
        <v>40</v>
      </c>
      <c r="AA22" s="123" t="s">
        <v>59</v>
      </c>
      <c r="AB22" s="124" t="s">
        <v>60</v>
      </c>
    </row>
    <row r="23" spans="1:28" ht="21.75" customHeight="1">
      <c r="A23" s="90">
        <v>50</v>
      </c>
      <c r="B23" s="6" t="s">
        <v>93</v>
      </c>
      <c r="C23" s="11" t="s">
        <v>55</v>
      </c>
      <c r="D23" s="12" t="s">
        <v>33</v>
      </c>
      <c r="E23" s="12" t="s">
        <v>41</v>
      </c>
      <c r="F23" s="12" t="s">
        <v>44</v>
      </c>
      <c r="G23" s="13">
        <v>0.4</v>
      </c>
      <c r="H23" s="13"/>
      <c r="I23" s="12" t="s">
        <v>35</v>
      </c>
      <c r="J23" s="59">
        <v>48</v>
      </c>
      <c r="K23" s="78">
        <v>0.1618449216703835</v>
      </c>
      <c r="L23" s="78">
        <v>0.35796477537654714</v>
      </c>
      <c r="M23" s="78" t="s">
        <v>94</v>
      </c>
      <c r="N23" s="78"/>
      <c r="O23" s="78"/>
      <c r="P23" s="79"/>
      <c r="Q23" s="79"/>
      <c r="R23" s="125">
        <v>73</v>
      </c>
      <c r="S23" s="79"/>
      <c r="T23" s="79"/>
      <c r="U23" s="79"/>
      <c r="V23" s="79"/>
      <c r="W23" s="79"/>
      <c r="X23" s="78"/>
      <c r="Y23" s="78"/>
      <c r="Z23" s="78"/>
      <c r="AA23" s="79"/>
      <c r="AB23" s="126"/>
    </row>
    <row r="24" spans="1:28" ht="21.75" customHeight="1">
      <c r="A24" s="75">
        <v>51</v>
      </c>
      <c r="B24" s="6" t="s">
        <v>93</v>
      </c>
      <c r="C24" s="11" t="s">
        <v>55</v>
      </c>
      <c r="D24" s="12" t="s">
        <v>95</v>
      </c>
      <c r="E24" s="12" t="s">
        <v>41</v>
      </c>
      <c r="F24" s="12" t="s">
        <v>44</v>
      </c>
      <c r="G24" s="13">
        <v>0.4</v>
      </c>
      <c r="H24" s="13"/>
      <c r="I24" s="12" t="s">
        <v>35</v>
      </c>
      <c r="J24" s="59">
        <v>48</v>
      </c>
      <c r="K24" s="12"/>
      <c r="L24" s="12"/>
      <c r="M24" s="12" t="s">
        <v>98</v>
      </c>
      <c r="N24" s="12"/>
      <c r="O24" s="12"/>
      <c r="P24" s="80"/>
      <c r="Q24" s="80"/>
      <c r="R24" s="128">
        <v>84</v>
      </c>
      <c r="S24" s="80"/>
      <c r="T24" s="80"/>
      <c r="U24" s="80"/>
      <c r="V24" s="80"/>
      <c r="W24" s="80"/>
      <c r="X24" s="12"/>
      <c r="Y24" s="12"/>
      <c r="Z24" s="12"/>
      <c r="AA24" s="80"/>
      <c r="AB24" s="101"/>
    </row>
    <row r="25" spans="1:28" ht="21.75" customHeight="1">
      <c r="A25" s="75">
        <v>52</v>
      </c>
      <c r="B25" s="6" t="s">
        <v>93</v>
      </c>
      <c r="C25" s="11" t="s">
        <v>55</v>
      </c>
      <c r="D25" s="12" t="s">
        <v>96</v>
      </c>
      <c r="E25" s="12" t="s">
        <v>41</v>
      </c>
      <c r="F25" s="12" t="s">
        <v>44</v>
      </c>
      <c r="G25" s="13">
        <v>0.4</v>
      </c>
      <c r="H25" s="13"/>
      <c r="I25" s="12" t="s">
        <v>35</v>
      </c>
      <c r="J25" s="59">
        <v>100</v>
      </c>
      <c r="K25" s="12">
        <v>0.05</v>
      </c>
      <c r="L25" s="12"/>
      <c r="M25" s="12" t="s">
        <v>113</v>
      </c>
      <c r="N25" s="12"/>
      <c r="O25" s="12"/>
      <c r="P25" s="80"/>
      <c r="Q25" s="80"/>
      <c r="R25" s="80"/>
      <c r="S25" s="80"/>
      <c r="T25" s="80"/>
      <c r="U25" s="80"/>
      <c r="V25" s="80"/>
      <c r="W25" s="80"/>
      <c r="X25" s="12"/>
      <c r="Y25" s="12"/>
      <c r="Z25" s="12"/>
      <c r="AA25" s="80"/>
      <c r="AB25" s="101"/>
    </row>
    <row r="26" spans="1:28" ht="21.75" customHeight="1" thickBot="1">
      <c r="A26" s="60">
        <v>53</v>
      </c>
      <c r="B26" s="6" t="s">
        <v>93</v>
      </c>
      <c r="C26" s="11" t="s">
        <v>55</v>
      </c>
      <c r="D26" s="12" t="s">
        <v>97</v>
      </c>
      <c r="E26" s="12" t="s">
        <v>41</v>
      </c>
      <c r="F26" s="12" t="s">
        <v>44</v>
      </c>
      <c r="G26" s="13">
        <v>0.4</v>
      </c>
      <c r="H26" s="13"/>
      <c r="I26" s="12" t="s">
        <v>35</v>
      </c>
      <c r="J26" s="59">
        <v>100</v>
      </c>
      <c r="K26" s="17"/>
      <c r="L26" s="17"/>
      <c r="M26" s="17" t="s">
        <v>99</v>
      </c>
      <c r="N26" s="17"/>
      <c r="O26" s="17"/>
      <c r="P26" s="81"/>
      <c r="Q26" s="81"/>
      <c r="R26" s="81"/>
      <c r="S26" s="81"/>
      <c r="T26" s="81"/>
      <c r="U26" s="81"/>
      <c r="V26" s="81"/>
      <c r="W26" s="81"/>
      <c r="X26" s="17"/>
      <c r="Y26" s="17"/>
      <c r="Z26" s="17"/>
      <c r="AA26" s="81"/>
      <c r="AB26" s="129"/>
    </row>
    <row r="27" spans="1:28" ht="21.75" customHeight="1" thickBot="1">
      <c r="A27" s="91" t="s">
        <v>106</v>
      </c>
      <c r="B27" s="139" t="s">
        <v>92</v>
      </c>
      <c r="C27" s="21" t="s">
        <v>1</v>
      </c>
      <c r="D27" s="2" t="s">
        <v>2</v>
      </c>
      <c r="E27" s="2" t="s">
        <v>3</v>
      </c>
      <c r="F27" s="2" t="s">
        <v>4</v>
      </c>
      <c r="G27" s="2" t="s">
        <v>39</v>
      </c>
      <c r="H27" s="2"/>
      <c r="I27" s="2" t="s">
        <v>5</v>
      </c>
      <c r="J27" s="1" t="s">
        <v>110</v>
      </c>
      <c r="K27" s="82" t="s">
        <v>67</v>
      </c>
      <c r="L27" s="82" t="s">
        <v>69</v>
      </c>
      <c r="M27" s="82" t="s">
        <v>70</v>
      </c>
      <c r="N27" s="82" t="s">
        <v>71</v>
      </c>
      <c r="O27" s="82"/>
      <c r="P27" s="83" t="s">
        <v>62</v>
      </c>
      <c r="Q27" s="84" t="s">
        <v>63</v>
      </c>
      <c r="R27" s="85" t="s">
        <v>61</v>
      </c>
      <c r="S27" s="47" t="s">
        <v>64</v>
      </c>
      <c r="T27" s="47" t="s">
        <v>65</v>
      </c>
      <c r="U27" s="47" t="s">
        <v>82</v>
      </c>
      <c r="V27" s="47" t="s">
        <v>66</v>
      </c>
      <c r="W27" s="47" t="s">
        <v>65</v>
      </c>
      <c r="X27" s="82" t="s">
        <v>29</v>
      </c>
      <c r="Y27" s="82" t="s">
        <v>38</v>
      </c>
      <c r="Z27" s="86" t="s">
        <v>40</v>
      </c>
      <c r="AA27" s="35" t="s">
        <v>59</v>
      </c>
      <c r="AB27" s="111" t="s">
        <v>60</v>
      </c>
    </row>
    <row r="28" spans="1:28" ht="21.75" customHeight="1">
      <c r="A28" s="5">
        <v>55</v>
      </c>
      <c r="B28" s="6" t="s">
        <v>93</v>
      </c>
      <c r="C28" s="11" t="s">
        <v>55</v>
      </c>
      <c r="D28" s="12" t="s">
        <v>33</v>
      </c>
      <c r="E28" s="12" t="s">
        <v>41</v>
      </c>
      <c r="F28" s="12" t="s">
        <v>44</v>
      </c>
      <c r="G28" s="13">
        <v>0.4</v>
      </c>
      <c r="H28" s="13"/>
      <c r="I28" s="12" t="s">
        <v>35</v>
      </c>
      <c r="J28" s="11">
        <v>48</v>
      </c>
      <c r="K28" s="77"/>
      <c r="L28" s="78"/>
      <c r="M28" s="78" t="s">
        <v>102</v>
      </c>
      <c r="N28" s="78"/>
      <c r="O28" s="78"/>
      <c r="P28" s="79"/>
      <c r="Q28" s="79"/>
      <c r="R28" s="79">
        <v>80</v>
      </c>
      <c r="S28" s="79"/>
      <c r="T28" s="79"/>
      <c r="U28" s="79"/>
      <c r="V28" s="79"/>
      <c r="W28" s="79"/>
      <c r="X28" s="78"/>
      <c r="Y28" s="78"/>
      <c r="Z28" s="78"/>
      <c r="AA28" s="79"/>
      <c r="AB28" s="126"/>
    </row>
    <row r="29" spans="1:28" ht="21.75" customHeight="1">
      <c r="A29" s="5">
        <v>56</v>
      </c>
      <c r="B29" s="6" t="s">
        <v>93</v>
      </c>
      <c r="C29" s="11" t="s">
        <v>55</v>
      </c>
      <c r="D29" s="12" t="s">
        <v>33</v>
      </c>
      <c r="E29" s="12" t="s">
        <v>41</v>
      </c>
      <c r="F29" s="12" t="s">
        <v>44</v>
      </c>
      <c r="G29" s="13">
        <v>0.4</v>
      </c>
      <c r="H29" s="13"/>
      <c r="I29" s="12" t="s">
        <v>35</v>
      </c>
      <c r="J29" s="11">
        <v>48</v>
      </c>
      <c r="K29" s="11">
        <v>0.09857114645336996</v>
      </c>
      <c r="L29" s="12">
        <v>0.0133855346773396</v>
      </c>
      <c r="M29" s="12" t="s">
        <v>108</v>
      </c>
      <c r="N29" s="12"/>
      <c r="O29" s="12"/>
      <c r="P29" s="80"/>
      <c r="Q29" s="80"/>
      <c r="R29" s="80"/>
      <c r="S29" s="80"/>
      <c r="T29" s="80"/>
      <c r="U29" s="80"/>
      <c r="V29" s="80"/>
      <c r="W29" s="80"/>
      <c r="X29" s="12"/>
      <c r="Y29" s="12"/>
      <c r="Z29" s="12"/>
      <c r="AA29" s="80"/>
      <c r="AB29" s="101"/>
    </row>
    <row r="30" spans="1:28" ht="21.75" customHeight="1">
      <c r="A30" s="5">
        <v>57</v>
      </c>
      <c r="B30" s="6" t="s">
        <v>101</v>
      </c>
      <c r="C30" s="11" t="s">
        <v>55</v>
      </c>
      <c r="D30" s="12" t="s">
        <v>33</v>
      </c>
      <c r="E30" s="12" t="s">
        <v>41</v>
      </c>
      <c r="F30" s="12" t="s">
        <v>44</v>
      </c>
      <c r="G30" s="13">
        <v>0.4</v>
      </c>
      <c r="H30" s="13"/>
      <c r="I30" s="12" t="s">
        <v>35</v>
      </c>
      <c r="J30" s="11">
        <v>48</v>
      </c>
      <c r="K30" s="11"/>
      <c r="L30" s="12"/>
      <c r="M30" s="12" t="s">
        <v>103</v>
      </c>
      <c r="N30" s="12"/>
      <c r="O30" s="12"/>
      <c r="P30" s="80"/>
      <c r="Q30" s="80"/>
      <c r="R30" s="80"/>
      <c r="S30" s="80"/>
      <c r="T30" s="80"/>
      <c r="U30" s="80"/>
      <c r="V30" s="80"/>
      <c r="W30" s="80"/>
      <c r="X30" s="12"/>
      <c r="Y30" s="12"/>
      <c r="Z30" s="12"/>
      <c r="AA30" s="80"/>
      <c r="AB30" s="101"/>
    </row>
    <row r="31" spans="1:28" ht="21.75" customHeight="1" thickBot="1">
      <c r="A31" s="5">
        <v>58</v>
      </c>
      <c r="B31" s="6" t="s">
        <v>101</v>
      </c>
      <c r="C31" s="11" t="s">
        <v>55</v>
      </c>
      <c r="D31" s="12" t="s">
        <v>33</v>
      </c>
      <c r="E31" s="12" t="s">
        <v>41</v>
      </c>
      <c r="F31" s="12" t="s">
        <v>44</v>
      </c>
      <c r="G31" s="13">
        <v>0.4</v>
      </c>
      <c r="H31" s="13"/>
      <c r="I31" s="12" t="s">
        <v>35</v>
      </c>
      <c r="J31" s="11">
        <v>400</v>
      </c>
      <c r="K31" s="11">
        <v>0.23276799542355073</v>
      </c>
      <c r="L31" s="12">
        <v>0.018936131675602933</v>
      </c>
      <c r="M31" s="12"/>
      <c r="N31" s="12"/>
      <c r="O31" s="12"/>
      <c r="P31" s="80"/>
      <c r="Q31" s="80"/>
      <c r="R31" s="80">
        <v>175</v>
      </c>
      <c r="S31" s="80"/>
      <c r="T31" s="80"/>
      <c r="U31" s="80"/>
      <c r="V31" s="80"/>
      <c r="W31" s="80"/>
      <c r="X31" s="12"/>
      <c r="Y31" s="12"/>
      <c r="Z31" s="12"/>
      <c r="AA31" s="80"/>
      <c r="AB31" s="101"/>
    </row>
    <row r="32" spans="1:28" ht="21.75" customHeight="1" thickBot="1">
      <c r="A32" s="55" t="s">
        <v>106</v>
      </c>
      <c r="B32" s="140" t="s">
        <v>92</v>
      </c>
      <c r="C32" s="89" t="s">
        <v>1</v>
      </c>
      <c r="D32" s="70" t="s">
        <v>2</v>
      </c>
      <c r="E32" s="70" t="s">
        <v>3</v>
      </c>
      <c r="F32" s="70" t="s">
        <v>4</v>
      </c>
      <c r="G32" s="70" t="s">
        <v>39</v>
      </c>
      <c r="H32" s="70"/>
      <c r="I32" s="70" t="s">
        <v>5</v>
      </c>
      <c r="J32" s="21" t="s">
        <v>110</v>
      </c>
      <c r="K32" s="21" t="s">
        <v>67</v>
      </c>
      <c r="L32" s="2" t="s">
        <v>69</v>
      </c>
      <c r="M32" s="2" t="s">
        <v>70</v>
      </c>
      <c r="N32" s="2" t="s">
        <v>71</v>
      </c>
      <c r="O32" s="2"/>
      <c r="P32" s="22" t="s">
        <v>62</v>
      </c>
      <c r="Q32" s="23" t="s">
        <v>63</v>
      </c>
      <c r="R32" s="93" t="s">
        <v>61</v>
      </c>
      <c r="S32" s="94" t="s">
        <v>64</v>
      </c>
      <c r="T32" s="94" t="s">
        <v>65</v>
      </c>
      <c r="U32" s="94" t="s">
        <v>82</v>
      </c>
      <c r="V32" s="94" t="s">
        <v>66</v>
      </c>
      <c r="W32" s="94" t="s">
        <v>65</v>
      </c>
      <c r="X32" s="2" t="s">
        <v>29</v>
      </c>
      <c r="Y32" s="2" t="s">
        <v>38</v>
      </c>
      <c r="Z32" s="3" t="s">
        <v>40</v>
      </c>
      <c r="AA32" s="130" t="s">
        <v>59</v>
      </c>
      <c r="AB32" s="131" t="s">
        <v>60</v>
      </c>
    </row>
    <row r="33" spans="1:28" ht="21.75" customHeight="1">
      <c r="A33" s="49">
        <v>61</v>
      </c>
      <c r="B33" s="99" t="s">
        <v>104</v>
      </c>
      <c r="C33" s="78" t="s">
        <v>55</v>
      </c>
      <c r="D33" s="78" t="s">
        <v>33</v>
      </c>
      <c r="E33" s="78" t="s">
        <v>36</v>
      </c>
      <c r="F33" s="78" t="s">
        <v>44</v>
      </c>
      <c r="G33" s="13">
        <v>0.22</v>
      </c>
      <c r="H33" s="133" t="s">
        <v>134</v>
      </c>
      <c r="I33" s="78" t="s">
        <v>35</v>
      </c>
      <c r="J33" s="11">
        <v>400</v>
      </c>
      <c r="K33" s="49">
        <v>0.3841133613879324</v>
      </c>
      <c r="L33" s="79">
        <v>0.02471972633810726</v>
      </c>
      <c r="M33" s="78"/>
      <c r="N33" s="78"/>
      <c r="O33" s="78" t="s">
        <v>128</v>
      </c>
      <c r="P33" s="5">
        <v>208</v>
      </c>
      <c r="Q33" s="5">
        <v>1.36</v>
      </c>
      <c r="R33" s="79">
        <v>198</v>
      </c>
      <c r="S33" s="79"/>
      <c r="T33" s="5"/>
      <c r="U33" s="79"/>
      <c r="V33" s="79"/>
      <c r="W33" s="79"/>
      <c r="X33" s="78"/>
      <c r="Y33" s="78"/>
      <c r="Z33" s="78"/>
      <c r="AA33" s="79"/>
      <c r="AB33" s="126"/>
    </row>
    <row r="34" spans="1:28" ht="21.75" customHeight="1">
      <c r="A34" s="28">
        <v>62</v>
      </c>
      <c r="B34" s="6" t="s">
        <v>105</v>
      </c>
      <c r="C34" s="11" t="s">
        <v>55</v>
      </c>
      <c r="D34" s="12" t="s">
        <v>97</v>
      </c>
      <c r="E34" s="12" t="s">
        <v>41</v>
      </c>
      <c r="F34" s="12" t="s">
        <v>44</v>
      </c>
      <c r="G34" s="13">
        <v>0.4</v>
      </c>
      <c r="H34" s="13" t="s">
        <v>136</v>
      </c>
      <c r="I34" s="12" t="s">
        <v>35</v>
      </c>
      <c r="J34" s="11">
        <v>400</v>
      </c>
      <c r="K34" s="28">
        <v>0.18025705548034973</v>
      </c>
      <c r="L34" s="80">
        <v>0.023395306323639762</v>
      </c>
      <c r="M34" s="12">
        <v>0.3786694099166356</v>
      </c>
      <c r="N34" s="12">
        <v>0.04842931116329436</v>
      </c>
      <c r="O34" s="12" t="s">
        <v>124</v>
      </c>
      <c r="P34" s="80">
        <v>319</v>
      </c>
      <c r="Q34" s="80">
        <v>1.2</v>
      </c>
      <c r="R34" s="80">
        <v>330</v>
      </c>
      <c r="S34" s="80"/>
      <c r="T34" s="80"/>
      <c r="U34" s="80"/>
      <c r="V34" s="80"/>
      <c r="W34" s="80"/>
      <c r="X34" s="12"/>
      <c r="Y34" s="12"/>
      <c r="Z34" s="12"/>
      <c r="AA34" s="80"/>
      <c r="AB34" s="101"/>
    </row>
    <row r="35" spans="1:28" ht="21.75" customHeight="1" thickBot="1">
      <c r="A35" s="28">
        <v>63</v>
      </c>
      <c r="B35" s="6" t="s">
        <v>109</v>
      </c>
      <c r="C35" s="11" t="s">
        <v>55</v>
      </c>
      <c r="D35" s="12" t="s">
        <v>97</v>
      </c>
      <c r="E35" s="12" t="s">
        <v>41</v>
      </c>
      <c r="F35" s="12" t="s">
        <v>44</v>
      </c>
      <c r="G35" s="13">
        <v>0.4</v>
      </c>
      <c r="H35" s="133" t="s">
        <v>136</v>
      </c>
      <c r="I35" s="12" t="s">
        <v>35</v>
      </c>
      <c r="J35" s="11">
        <v>400</v>
      </c>
      <c r="K35" s="28">
        <v>0.17846391419698898</v>
      </c>
      <c r="L35" s="80">
        <v>0.005505209207343652</v>
      </c>
      <c r="M35" s="12">
        <v>0.21247518252374606</v>
      </c>
      <c r="N35" s="12" t="s">
        <v>120</v>
      </c>
      <c r="O35" s="12" t="s">
        <v>125</v>
      </c>
      <c r="P35" s="80">
        <v>160</v>
      </c>
      <c r="Q35" s="80">
        <v>1.22</v>
      </c>
      <c r="R35" s="80">
        <v>160</v>
      </c>
      <c r="S35" s="80"/>
      <c r="T35" s="80"/>
      <c r="U35" s="80"/>
      <c r="V35" s="80"/>
      <c r="W35" s="80"/>
      <c r="X35" s="12"/>
      <c r="Y35" s="12"/>
      <c r="Z35" s="12"/>
      <c r="AA35" s="80"/>
      <c r="AB35" s="101"/>
    </row>
    <row r="36" spans="1:28" ht="21.75" customHeight="1" thickBot="1">
      <c r="A36" s="55" t="s">
        <v>106</v>
      </c>
      <c r="B36" s="140" t="s">
        <v>92</v>
      </c>
      <c r="C36" s="89" t="s">
        <v>1</v>
      </c>
      <c r="D36" s="70" t="s">
        <v>2</v>
      </c>
      <c r="E36" s="70" t="s">
        <v>3</v>
      </c>
      <c r="F36" s="70" t="s">
        <v>4</v>
      </c>
      <c r="G36" s="70" t="s">
        <v>39</v>
      </c>
      <c r="H36" s="70"/>
      <c r="I36" s="70" t="s">
        <v>5</v>
      </c>
      <c r="J36" s="21" t="s">
        <v>110</v>
      </c>
      <c r="K36" s="21" t="s">
        <v>67</v>
      </c>
      <c r="L36" s="2" t="s">
        <v>69</v>
      </c>
      <c r="M36" s="2" t="s">
        <v>70</v>
      </c>
      <c r="N36" s="2" t="s">
        <v>71</v>
      </c>
      <c r="O36" s="2"/>
      <c r="P36" s="22" t="s">
        <v>62</v>
      </c>
      <c r="Q36" s="23" t="s">
        <v>63</v>
      </c>
      <c r="R36" s="93" t="s">
        <v>61</v>
      </c>
      <c r="S36" s="94" t="s">
        <v>64</v>
      </c>
      <c r="T36" s="94" t="s">
        <v>65</v>
      </c>
      <c r="U36" s="94" t="s">
        <v>82</v>
      </c>
      <c r="V36" s="94" t="s">
        <v>66</v>
      </c>
      <c r="W36" s="94" t="s">
        <v>65</v>
      </c>
      <c r="X36" s="2" t="s">
        <v>29</v>
      </c>
      <c r="Y36" s="2" t="s">
        <v>38</v>
      </c>
      <c r="Z36" s="3" t="s">
        <v>40</v>
      </c>
      <c r="AA36" s="130" t="s">
        <v>59</v>
      </c>
      <c r="AB36" s="131" t="s">
        <v>60</v>
      </c>
    </row>
    <row r="37" spans="1:28" ht="21.75" customHeight="1">
      <c r="A37" s="28">
        <v>88</v>
      </c>
      <c r="B37" s="141" t="s">
        <v>114</v>
      </c>
      <c r="C37" s="11" t="s">
        <v>55</v>
      </c>
      <c r="D37" s="12" t="s">
        <v>33</v>
      </c>
      <c r="E37" s="12" t="s">
        <v>36</v>
      </c>
      <c r="F37" s="12" t="s">
        <v>44</v>
      </c>
      <c r="G37" s="13">
        <v>0.22</v>
      </c>
      <c r="H37" s="13" t="s">
        <v>138</v>
      </c>
      <c r="I37" s="15" t="s">
        <v>35</v>
      </c>
      <c r="J37" s="12">
        <v>400</v>
      </c>
      <c r="K37" s="28">
        <v>0.2686770168142902</v>
      </c>
      <c r="L37" s="80">
        <v>0.0036238366219923414</v>
      </c>
      <c r="M37" s="12"/>
      <c r="N37" s="12"/>
      <c r="O37" s="12" t="s">
        <v>126</v>
      </c>
      <c r="P37" s="80">
        <v>82.9</v>
      </c>
      <c r="Q37" s="80">
        <v>1.42</v>
      </c>
      <c r="R37" s="80">
        <v>85</v>
      </c>
      <c r="S37" s="80"/>
      <c r="T37" s="80"/>
      <c r="U37" s="80"/>
      <c r="V37" s="80"/>
      <c r="W37" s="80"/>
      <c r="X37" s="12"/>
      <c r="Y37" s="12"/>
      <c r="Z37" s="12"/>
      <c r="AA37" s="80"/>
      <c r="AB37" s="101"/>
    </row>
    <row r="38" spans="1:28" ht="21.75" customHeight="1" thickBot="1">
      <c r="A38" s="28">
        <v>89</v>
      </c>
      <c r="B38" s="141" t="s">
        <v>115</v>
      </c>
      <c r="C38" s="11" t="s">
        <v>55</v>
      </c>
      <c r="D38" s="12" t="s">
        <v>33</v>
      </c>
      <c r="E38" s="12" t="s">
        <v>36</v>
      </c>
      <c r="F38" s="12" t="s">
        <v>44</v>
      </c>
      <c r="G38" s="13">
        <v>0.22</v>
      </c>
      <c r="H38" s="133" t="s">
        <v>137</v>
      </c>
      <c r="I38" s="15" t="s">
        <v>35</v>
      </c>
      <c r="J38" s="12">
        <v>400</v>
      </c>
      <c r="K38" s="28">
        <v>0.2663547067605718</v>
      </c>
      <c r="L38" s="80">
        <v>0.006101722729870759</v>
      </c>
      <c r="M38" s="12"/>
      <c r="N38" s="12"/>
      <c r="O38" s="80" t="s">
        <v>127</v>
      </c>
      <c r="P38" s="80">
        <v>83</v>
      </c>
      <c r="Q38" s="80">
        <v>1.4</v>
      </c>
      <c r="R38" s="80">
        <v>85</v>
      </c>
      <c r="S38" s="80"/>
      <c r="T38" s="80"/>
      <c r="U38" s="80"/>
      <c r="V38" s="80"/>
      <c r="W38" s="80"/>
      <c r="X38" s="12"/>
      <c r="Y38" s="12"/>
      <c r="Z38" s="12"/>
      <c r="AA38" s="80"/>
      <c r="AB38" s="101"/>
    </row>
    <row r="39" spans="1:28" ht="21.75" customHeight="1" thickBot="1">
      <c r="A39" s="55" t="s">
        <v>106</v>
      </c>
      <c r="B39" s="140" t="s">
        <v>92</v>
      </c>
      <c r="C39" s="89" t="s">
        <v>1</v>
      </c>
      <c r="D39" s="70" t="s">
        <v>2</v>
      </c>
      <c r="E39" s="70" t="s">
        <v>3</v>
      </c>
      <c r="F39" s="70" t="s">
        <v>4</v>
      </c>
      <c r="G39" s="70" t="s">
        <v>39</v>
      </c>
      <c r="H39" s="70"/>
      <c r="I39" s="70" t="s">
        <v>5</v>
      </c>
      <c r="J39" s="21" t="s">
        <v>110</v>
      </c>
      <c r="K39" s="21" t="s">
        <v>67</v>
      </c>
      <c r="L39" s="2" t="s">
        <v>69</v>
      </c>
      <c r="M39" s="2" t="s">
        <v>70</v>
      </c>
      <c r="N39" s="2" t="s">
        <v>71</v>
      </c>
      <c r="O39" s="2"/>
      <c r="P39" s="22" t="s">
        <v>62</v>
      </c>
      <c r="Q39" s="23" t="s">
        <v>63</v>
      </c>
      <c r="R39" s="93" t="s">
        <v>61</v>
      </c>
      <c r="S39" s="94" t="s">
        <v>64</v>
      </c>
      <c r="T39" s="94" t="s">
        <v>65</v>
      </c>
      <c r="U39" s="94" t="s">
        <v>82</v>
      </c>
      <c r="V39" s="94" t="s">
        <v>66</v>
      </c>
      <c r="W39" s="94" t="s">
        <v>65</v>
      </c>
      <c r="X39" s="2" t="s">
        <v>29</v>
      </c>
      <c r="Y39" s="2" t="s">
        <v>38</v>
      </c>
      <c r="Z39" s="3" t="s">
        <v>40</v>
      </c>
      <c r="AA39" s="130" t="s">
        <v>59</v>
      </c>
      <c r="AB39" s="131" t="s">
        <v>60</v>
      </c>
    </row>
    <row r="40" spans="1:28" ht="21.75" customHeight="1">
      <c r="A40" s="100">
        <v>92</v>
      </c>
      <c r="B40" s="6" t="s">
        <v>196</v>
      </c>
      <c r="C40" s="11" t="s">
        <v>55</v>
      </c>
      <c r="D40" s="12" t="s">
        <v>33</v>
      </c>
      <c r="E40" s="12" t="s">
        <v>36</v>
      </c>
      <c r="F40" s="12">
        <v>3</v>
      </c>
      <c r="G40" s="13">
        <v>0.31</v>
      </c>
      <c r="H40" s="13" t="s">
        <v>187</v>
      </c>
      <c r="I40" s="15" t="s">
        <v>35</v>
      </c>
      <c r="J40" s="12" t="s">
        <v>193</v>
      </c>
      <c r="K40" s="100"/>
      <c r="L40" s="80"/>
      <c r="M40" s="12"/>
      <c r="N40" s="12"/>
      <c r="O40" s="12" t="s">
        <v>126</v>
      </c>
      <c r="P40" s="80">
        <v>160</v>
      </c>
      <c r="Q40" s="80">
        <v>1.41</v>
      </c>
      <c r="R40" s="80"/>
      <c r="S40" s="80"/>
      <c r="T40" s="80"/>
      <c r="U40" s="80"/>
      <c r="V40" s="80"/>
      <c r="W40" s="80"/>
      <c r="X40" s="12"/>
      <c r="Y40" s="12"/>
      <c r="Z40" s="12"/>
      <c r="AA40" s="80"/>
      <c r="AB40" s="101"/>
    </row>
    <row r="41" spans="1:28" ht="21.75" customHeight="1">
      <c r="A41" s="28">
        <v>93</v>
      </c>
      <c r="B41" s="6" t="s">
        <v>196</v>
      </c>
      <c r="C41" s="11" t="s">
        <v>55</v>
      </c>
      <c r="D41" s="12" t="s">
        <v>33</v>
      </c>
      <c r="E41" s="12" t="s">
        <v>36</v>
      </c>
      <c r="F41" s="12">
        <v>3</v>
      </c>
      <c r="G41" s="13">
        <v>0.31</v>
      </c>
      <c r="H41" s="133" t="s">
        <v>188</v>
      </c>
      <c r="I41" s="15" t="s">
        <v>35</v>
      </c>
      <c r="J41" s="12" t="s">
        <v>193</v>
      </c>
      <c r="K41" s="14">
        <v>0.3429901239752881</v>
      </c>
      <c r="L41" s="100">
        <v>0.02837429088069673</v>
      </c>
      <c r="M41" s="12"/>
      <c r="N41" s="12"/>
      <c r="O41" s="80" t="s">
        <v>185</v>
      </c>
      <c r="P41" s="80">
        <v>173</v>
      </c>
      <c r="Q41" s="80">
        <v>1.37</v>
      </c>
      <c r="R41" s="80"/>
      <c r="S41" s="80"/>
      <c r="T41" s="80"/>
      <c r="U41" s="80"/>
      <c r="V41" s="80"/>
      <c r="W41" s="80"/>
      <c r="X41" s="12"/>
      <c r="Y41" s="12"/>
      <c r="Z41" s="12"/>
      <c r="AA41" s="80"/>
      <c r="AB41" s="101"/>
    </row>
    <row r="42" spans="1:28" ht="21.75" customHeight="1">
      <c r="A42" s="100">
        <v>94</v>
      </c>
      <c r="B42" s="6" t="s">
        <v>196</v>
      </c>
      <c r="C42" s="11" t="s">
        <v>55</v>
      </c>
      <c r="D42" s="12" t="s">
        <v>33</v>
      </c>
      <c r="E42" s="12" t="s">
        <v>36</v>
      </c>
      <c r="F42" s="12">
        <v>3</v>
      </c>
      <c r="G42" s="13">
        <v>0.31</v>
      </c>
      <c r="H42" s="96" t="s">
        <v>189</v>
      </c>
      <c r="I42" s="101" t="s">
        <v>35</v>
      </c>
      <c r="J42" s="80" t="s">
        <v>193</v>
      </c>
      <c r="M42" s="12"/>
      <c r="N42" s="12"/>
      <c r="O42" s="12" t="s">
        <v>184</v>
      </c>
      <c r="P42" s="80">
        <v>158</v>
      </c>
      <c r="Q42" s="80">
        <v>1.35</v>
      </c>
      <c r="R42" s="80"/>
      <c r="S42" s="80"/>
      <c r="T42" s="80"/>
      <c r="U42" s="80"/>
      <c r="V42" s="80"/>
      <c r="W42" s="80"/>
      <c r="X42" s="12"/>
      <c r="Y42" s="12"/>
      <c r="Z42" s="12"/>
      <c r="AA42" s="80"/>
      <c r="AB42" s="101"/>
    </row>
    <row r="43" spans="1:28" ht="21.75" customHeight="1" thickBot="1">
      <c r="A43" s="100">
        <v>95</v>
      </c>
      <c r="B43" s="6" t="s">
        <v>196</v>
      </c>
      <c r="C43" s="11" t="s">
        <v>55</v>
      </c>
      <c r="D43" s="12" t="s">
        <v>33</v>
      </c>
      <c r="E43" s="12" t="s">
        <v>36</v>
      </c>
      <c r="F43" s="12">
        <v>3</v>
      </c>
      <c r="G43" s="13">
        <v>0.31</v>
      </c>
      <c r="H43" s="96" t="s">
        <v>190</v>
      </c>
      <c r="I43" s="101" t="s">
        <v>35</v>
      </c>
      <c r="J43" s="80" t="s">
        <v>193</v>
      </c>
      <c r="K43" s="100"/>
      <c r="L43" s="80"/>
      <c r="M43" s="12"/>
      <c r="N43" s="12"/>
      <c r="O43" s="80" t="s">
        <v>186</v>
      </c>
      <c r="P43" s="80">
        <v>148</v>
      </c>
      <c r="Q43" s="80">
        <v>1.39</v>
      </c>
      <c r="R43" s="80"/>
      <c r="S43" s="80"/>
      <c r="T43" s="80"/>
      <c r="U43" s="80"/>
      <c r="V43" s="80"/>
      <c r="W43" s="80"/>
      <c r="X43" s="12"/>
      <c r="Y43" s="12"/>
      <c r="Z43" s="12"/>
      <c r="AA43" s="80"/>
      <c r="AB43" s="101"/>
    </row>
    <row r="44" spans="1:28" ht="21.75" customHeight="1" thickBot="1">
      <c r="A44" s="55" t="s">
        <v>106</v>
      </c>
      <c r="B44" s="140" t="s">
        <v>92</v>
      </c>
      <c r="C44" s="89" t="s">
        <v>1</v>
      </c>
      <c r="D44" s="70" t="s">
        <v>2</v>
      </c>
      <c r="E44" s="70" t="s">
        <v>3</v>
      </c>
      <c r="F44" s="70" t="s">
        <v>4</v>
      </c>
      <c r="G44" s="70" t="s">
        <v>39</v>
      </c>
      <c r="H44" s="70"/>
      <c r="I44" s="70" t="s">
        <v>5</v>
      </c>
      <c r="J44" s="21" t="s">
        <v>110</v>
      </c>
      <c r="K44" s="21" t="s">
        <v>67</v>
      </c>
      <c r="L44" s="2" t="s">
        <v>69</v>
      </c>
      <c r="M44" s="2" t="s">
        <v>70</v>
      </c>
      <c r="N44" s="2" t="s">
        <v>71</v>
      </c>
      <c r="O44" s="2"/>
      <c r="P44" s="22" t="s">
        <v>62</v>
      </c>
      <c r="Q44" s="23" t="s">
        <v>63</v>
      </c>
      <c r="R44" s="93" t="s">
        <v>61</v>
      </c>
      <c r="S44" s="94" t="s">
        <v>64</v>
      </c>
      <c r="T44" s="94" t="s">
        <v>65</v>
      </c>
      <c r="U44" s="94" t="s">
        <v>82</v>
      </c>
      <c r="V44" s="94" t="s">
        <v>66</v>
      </c>
      <c r="W44" s="94" t="s">
        <v>65</v>
      </c>
      <c r="X44" s="2" t="s">
        <v>29</v>
      </c>
      <c r="Y44" s="2" t="s">
        <v>38</v>
      </c>
      <c r="Z44" s="3" t="s">
        <v>40</v>
      </c>
      <c r="AA44" s="130" t="s">
        <v>59</v>
      </c>
      <c r="AB44" s="131" t="s">
        <v>60</v>
      </c>
    </row>
    <row r="45" spans="1:28" ht="21.75" customHeight="1">
      <c r="A45" s="28">
        <v>101</v>
      </c>
      <c r="B45" s="6" t="s">
        <v>199</v>
      </c>
      <c r="C45" s="11" t="s">
        <v>55</v>
      </c>
      <c r="D45" s="12" t="s">
        <v>33</v>
      </c>
      <c r="E45" s="12" t="s">
        <v>41</v>
      </c>
      <c r="F45" s="12" t="s">
        <v>44</v>
      </c>
      <c r="G45" s="13">
        <v>0.4</v>
      </c>
      <c r="H45" s="13" t="s">
        <v>134</v>
      </c>
      <c r="I45" s="12" t="s">
        <v>35</v>
      </c>
      <c r="J45" s="12" t="s">
        <v>202</v>
      </c>
      <c r="K45" s="92">
        <v>0.22</v>
      </c>
      <c r="L45" s="5">
        <v>0.011253834972218912</v>
      </c>
      <c r="M45" s="12"/>
      <c r="N45" s="12"/>
      <c r="O45" s="38" t="s">
        <v>204</v>
      </c>
      <c r="P45" s="38" t="s">
        <v>249</v>
      </c>
      <c r="Q45" s="5">
        <v>1.36</v>
      </c>
      <c r="R45" s="80"/>
      <c r="S45" s="80"/>
      <c r="T45" s="80"/>
      <c r="U45" s="80"/>
      <c r="V45" s="80"/>
      <c r="W45" s="80"/>
      <c r="X45" s="12"/>
      <c r="Y45" s="12"/>
      <c r="Z45" s="12"/>
      <c r="AA45" s="80"/>
      <c r="AB45" s="101"/>
    </row>
    <row r="46" spans="1:28" ht="21.75" customHeight="1">
      <c r="A46" s="28">
        <v>103</v>
      </c>
      <c r="B46" s="6" t="s">
        <v>200</v>
      </c>
      <c r="C46" s="100" t="s">
        <v>55</v>
      </c>
      <c r="D46" s="80" t="s">
        <v>33</v>
      </c>
      <c r="E46" s="12" t="s">
        <v>41</v>
      </c>
      <c r="F46" s="12" t="s">
        <v>44</v>
      </c>
      <c r="G46" s="13">
        <v>0.4</v>
      </c>
      <c r="H46" s="96" t="s">
        <v>206</v>
      </c>
      <c r="I46" s="12" t="s">
        <v>35</v>
      </c>
      <c r="J46" s="12" t="s">
        <v>202</v>
      </c>
      <c r="K46" s="92">
        <v>0.20300267822767654</v>
      </c>
      <c r="L46" s="5">
        <v>0.004419367404263909</v>
      </c>
      <c r="M46" s="12"/>
      <c r="N46" s="12"/>
      <c r="O46" s="38" t="s">
        <v>203</v>
      </c>
      <c r="P46" s="38">
        <v>500</v>
      </c>
      <c r="Q46" s="38">
        <v>1.33</v>
      </c>
      <c r="R46" s="80"/>
      <c r="S46" s="80"/>
      <c r="T46" s="80"/>
      <c r="U46" s="80"/>
      <c r="V46" s="80"/>
      <c r="W46" s="80"/>
      <c r="X46" s="12"/>
      <c r="Y46" s="12"/>
      <c r="Z46" s="12"/>
      <c r="AA46" s="80"/>
      <c r="AB46" s="101"/>
    </row>
    <row r="47" spans="1:28" ht="21.75" customHeight="1" thickBot="1">
      <c r="A47" s="28">
        <v>104</v>
      </c>
      <c r="B47" s="6" t="s">
        <v>201</v>
      </c>
      <c r="C47" s="11" t="s">
        <v>55</v>
      </c>
      <c r="D47" s="12" t="s">
        <v>33</v>
      </c>
      <c r="E47" s="12" t="s">
        <v>41</v>
      </c>
      <c r="F47" s="12" t="s">
        <v>44</v>
      </c>
      <c r="G47" s="13">
        <v>0.4</v>
      </c>
      <c r="H47" s="133" t="s">
        <v>207</v>
      </c>
      <c r="I47" s="12" t="s">
        <v>35</v>
      </c>
      <c r="J47" s="12" t="s">
        <v>202</v>
      </c>
      <c r="K47" s="92">
        <v>0.1844189410172043</v>
      </c>
      <c r="L47" s="5">
        <v>0.015450802761561548</v>
      </c>
      <c r="M47" s="12"/>
      <c r="N47" s="12"/>
      <c r="O47" s="5" t="s">
        <v>205</v>
      </c>
      <c r="P47" s="5">
        <v>134</v>
      </c>
      <c r="Q47" s="5">
        <v>1.259</v>
      </c>
      <c r="R47" s="80"/>
      <c r="S47" s="80"/>
      <c r="T47" s="80"/>
      <c r="U47" s="80"/>
      <c r="V47" s="80"/>
      <c r="W47" s="80"/>
      <c r="X47" s="12"/>
      <c r="Y47" s="12"/>
      <c r="Z47" s="12"/>
      <c r="AA47" s="80"/>
      <c r="AB47" s="101"/>
    </row>
    <row r="48" spans="1:28" ht="21.75" customHeight="1" thickBot="1">
      <c r="A48" s="55" t="s">
        <v>106</v>
      </c>
      <c r="B48" s="140" t="s">
        <v>92</v>
      </c>
      <c r="C48" s="89" t="s">
        <v>1</v>
      </c>
      <c r="D48" s="70" t="s">
        <v>2</v>
      </c>
      <c r="E48" s="70" t="s">
        <v>3</v>
      </c>
      <c r="F48" s="70" t="s">
        <v>4</v>
      </c>
      <c r="G48" s="70" t="s">
        <v>39</v>
      </c>
      <c r="H48" s="70"/>
      <c r="I48" s="70" t="s">
        <v>5</v>
      </c>
      <c r="J48" s="21" t="s">
        <v>110</v>
      </c>
      <c r="K48" s="21" t="s">
        <v>67</v>
      </c>
      <c r="L48" s="2" t="s">
        <v>69</v>
      </c>
      <c r="M48" s="2" t="s">
        <v>70</v>
      </c>
      <c r="N48" s="2" t="s">
        <v>71</v>
      </c>
      <c r="O48" s="2"/>
      <c r="P48" s="22" t="s">
        <v>62</v>
      </c>
      <c r="Q48" s="23" t="s">
        <v>63</v>
      </c>
      <c r="R48" s="93" t="s">
        <v>61</v>
      </c>
      <c r="S48" s="94" t="s">
        <v>64</v>
      </c>
      <c r="T48" s="94" t="s">
        <v>65</v>
      </c>
      <c r="U48" s="94" t="s">
        <v>82</v>
      </c>
      <c r="V48" s="94" t="s">
        <v>66</v>
      </c>
      <c r="W48" s="94" t="s">
        <v>65</v>
      </c>
      <c r="X48" s="2" t="s">
        <v>29</v>
      </c>
      <c r="Y48" s="2" t="s">
        <v>38</v>
      </c>
      <c r="Z48" s="3" t="s">
        <v>40</v>
      </c>
      <c r="AA48" s="130" t="s">
        <v>59</v>
      </c>
      <c r="AB48" s="131" t="s">
        <v>60</v>
      </c>
    </row>
    <row r="49" spans="1:17" ht="21.75" customHeight="1">
      <c r="A49" s="5">
        <v>120</v>
      </c>
      <c r="B49" s="57" t="s">
        <v>241</v>
      </c>
      <c r="C49" s="11" t="s">
        <v>55</v>
      </c>
      <c r="D49" s="12" t="s">
        <v>33</v>
      </c>
      <c r="E49" s="12" t="s">
        <v>36</v>
      </c>
      <c r="F49" s="12">
        <v>3</v>
      </c>
      <c r="G49" s="13">
        <v>0.31</v>
      </c>
      <c r="H49" s="13" t="s">
        <v>206</v>
      </c>
      <c r="I49" s="15" t="s">
        <v>35</v>
      </c>
      <c r="P49" s="5">
        <v>190</v>
      </c>
      <c r="Q49" s="5">
        <v>1.33</v>
      </c>
    </row>
    <row r="50" spans="1:17" ht="21.75" customHeight="1">
      <c r="A50" s="5">
        <v>121</v>
      </c>
      <c r="B50" s="57" t="s">
        <v>242</v>
      </c>
      <c r="C50" s="11" t="s">
        <v>55</v>
      </c>
      <c r="D50" s="12" t="s">
        <v>33</v>
      </c>
      <c r="E50" s="12" t="s">
        <v>36</v>
      </c>
      <c r="F50" s="12">
        <v>3</v>
      </c>
      <c r="G50" s="13">
        <v>0.31</v>
      </c>
      <c r="H50" s="13" t="s">
        <v>251</v>
      </c>
      <c r="I50" s="15" t="s">
        <v>35</v>
      </c>
      <c r="K50" s="38"/>
      <c r="L50" s="38"/>
      <c r="P50" s="38">
        <v>210</v>
      </c>
      <c r="Q50" s="38">
        <v>1.31</v>
      </c>
    </row>
    <row r="51" spans="1:17" ht="21.75" customHeight="1">
      <c r="A51" s="194">
        <v>122</v>
      </c>
      <c r="B51" s="57" t="s">
        <v>244</v>
      </c>
      <c r="C51" s="11" t="s">
        <v>55</v>
      </c>
      <c r="D51" s="12" t="s">
        <v>33</v>
      </c>
      <c r="E51" s="12" t="s">
        <v>243</v>
      </c>
      <c r="F51" s="12" t="s">
        <v>44</v>
      </c>
      <c r="G51" s="13">
        <v>0.4</v>
      </c>
      <c r="H51" s="13" t="s">
        <v>247</v>
      </c>
      <c r="I51" s="15" t="s">
        <v>35</v>
      </c>
      <c r="J51" s="12" t="s">
        <v>193</v>
      </c>
      <c r="K51" s="5">
        <v>0.2110580056345484</v>
      </c>
      <c r="L51" s="5">
        <v>0.002451205510235677</v>
      </c>
      <c r="P51" s="38">
        <v>270</v>
      </c>
      <c r="Q51" s="38">
        <v>1.23</v>
      </c>
    </row>
    <row r="52" spans="1:17" ht="21.75" customHeight="1">
      <c r="A52" s="194">
        <v>123</v>
      </c>
      <c r="B52" s="57" t="s">
        <v>245</v>
      </c>
      <c r="C52" s="11" t="s">
        <v>55</v>
      </c>
      <c r="D52" s="12" t="s">
        <v>33</v>
      </c>
      <c r="E52" s="12" t="s">
        <v>243</v>
      </c>
      <c r="F52" s="12" t="s">
        <v>44</v>
      </c>
      <c r="G52" s="13">
        <v>0.4</v>
      </c>
      <c r="H52" s="13" t="s">
        <v>248</v>
      </c>
      <c r="I52" s="15" t="s">
        <v>35</v>
      </c>
      <c r="J52" s="12" t="s">
        <v>193</v>
      </c>
      <c r="K52" s="5">
        <v>0.3556021377012948</v>
      </c>
      <c r="L52" s="5">
        <v>0.0139739778163357</v>
      </c>
      <c r="P52" s="5">
        <v>230</v>
      </c>
      <c r="Q52" s="5">
        <v>1.22</v>
      </c>
    </row>
    <row r="53" spans="1:17" ht="21.75" customHeight="1">
      <c r="A53" s="194">
        <v>125</v>
      </c>
      <c r="B53" s="57" t="s">
        <v>246</v>
      </c>
      <c r="C53" s="11" t="s">
        <v>55</v>
      </c>
      <c r="D53" s="12" t="s">
        <v>33</v>
      </c>
      <c r="E53" s="12" t="s">
        <v>243</v>
      </c>
      <c r="F53" s="12">
        <v>3</v>
      </c>
      <c r="G53" s="13">
        <v>0.31</v>
      </c>
      <c r="H53" s="13" t="s">
        <v>189</v>
      </c>
      <c r="I53" s="15" t="s">
        <v>35</v>
      </c>
      <c r="J53" s="12" t="s">
        <v>193</v>
      </c>
      <c r="K53" s="5">
        <v>0.27432280247792573</v>
      </c>
      <c r="L53" s="5">
        <v>0.005010046939852137</v>
      </c>
      <c r="P53" s="38">
        <v>290</v>
      </c>
      <c r="Q53" s="38">
        <v>1.35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7"/>
  <sheetViews>
    <sheetView zoomScale="85" zoomScaleNormal="85" workbookViewId="0" topLeftCell="L1">
      <selection activeCell="Q22" sqref="Q22"/>
    </sheetView>
  </sheetViews>
  <sheetFormatPr defaultColWidth="8.8515625" defaultRowHeight="21.75" customHeight="1"/>
  <cols>
    <col min="1" max="1" width="11.421875" style="0" customWidth="1"/>
    <col min="2" max="2" width="51.140625" style="0" customWidth="1"/>
    <col min="3" max="3" width="8.8515625" style="0" customWidth="1"/>
    <col min="4" max="4" width="0.13671875" style="0" customWidth="1"/>
    <col min="5" max="5" width="13.421875" style="0" customWidth="1"/>
    <col min="6" max="6" width="8.8515625" style="0" customWidth="1"/>
    <col min="7" max="7" width="12.7109375" style="0" customWidth="1"/>
    <col min="8" max="8" width="19.421875" style="0" customWidth="1"/>
    <col min="9" max="9" width="13.00390625" style="0" customWidth="1"/>
    <col min="10" max="10" width="30.421875" style="0" customWidth="1"/>
    <col min="11" max="11" width="16.140625" style="0" customWidth="1"/>
    <col min="12" max="12" width="17.28125" style="0" customWidth="1"/>
    <col min="13" max="14" width="18.8515625" style="0" customWidth="1"/>
    <col min="15" max="15" width="23.7109375" style="0" customWidth="1"/>
    <col min="16" max="16" width="38.00390625" style="8" bestFit="1" customWidth="1"/>
    <col min="17" max="17" width="34.8515625" style="8" bestFit="1" customWidth="1"/>
    <col min="18" max="18" width="31.421875" style="8" bestFit="1" customWidth="1"/>
    <col min="19" max="20" width="20.28125" style="8" customWidth="1"/>
    <col min="21" max="21" width="31.421875" style="8" bestFit="1" customWidth="1"/>
    <col min="22" max="22" width="26.421875" style="8" bestFit="1" customWidth="1"/>
    <col min="23" max="23" width="26.421875" style="8" customWidth="1"/>
    <col min="24" max="24" width="14.00390625" style="0" customWidth="1"/>
    <col min="25" max="25" width="12.00390625" style="0" customWidth="1"/>
    <col min="26" max="26" width="19.00390625" style="0" customWidth="1"/>
    <col min="27" max="27" width="28.140625" style="8" bestFit="1" customWidth="1"/>
    <col min="28" max="28" width="22.28125" style="8" bestFit="1" customWidth="1"/>
  </cols>
  <sheetData>
    <row r="1" spans="1:28" s="2" customFormat="1" ht="21.75" customHeight="1" thickBot="1">
      <c r="A1" s="142" t="s">
        <v>106</v>
      </c>
      <c r="B1" s="1" t="s">
        <v>92</v>
      </c>
      <c r="C1" s="21" t="s">
        <v>1</v>
      </c>
      <c r="D1" s="2" t="s">
        <v>2</v>
      </c>
      <c r="E1" s="2" t="s">
        <v>3</v>
      </c>
      <c r="F1" s="2" t="s">
        <v>4</v>
      </c>
      <c r="G1" s="2" t="s">
        <v>39</v>
      </c>
      <c r="H1" s="154" t="s">
        <v>132</v>
      </c>
      <c r="I1" s="2" t="s">
        <v>5</v>
      </c>
      <c r="J1" s="1" t="s">
        <v>110</v>
      </c>
      <c r="K1" s="2" t="s">
        <v>67</v>
      </c>
      <c r="L1" s="2" t="s">
        <v>69</v>
      </c>
      <c r="M1" s="2" t="s">
        <v>70</v>
      </c>
      <c r="N1" s="2" t="s">
        <v>71</v>
      </c>
      <c r="O1" s="2" t="s">
        <v>121</v>
      </c>
      <c r="P1" s="22" t="s">
        <v>62</v>
      </c>
      <c r="Q1" s="23" t="s">
        <v>63</v>
      </c>
      <c r="R1" s="93" t="s">
        <v>61</v>
      </c>
      <c r="S1" s="94" t="s">
        <v>64</v>
      </c>
      <c r="T1" s="94" t="s">
        <v>65</v>
      </c>
      <c r="U1" s="94" t="s">
        <v>82</v>
      </c>
      <c r="V1" s="94" t="s">
        <v>66</v>
      </c>
      <c r="W1" s="94" t="s">
        <v>65</v>
      </c>
      <c r="X1" s="2" t="s">
        <v>29</v>
      </c>
      <c r="Y1" s="2" t="s">
        <v>38</v>
      </c>
      <c r="Z1" s="3" t="s">
        <v>40</v>
      </c>
      <c r="AA1" s="32" t="s">
        <v>59</v>
      </c>
      <c r="AB1" s="33" t="s">
        <v>60</v>
      </c>
    </row>
    <row r="2" spans="1:28" s="46" customFormat="1" ht="21.75" customHeight="1">
      <c r="A2" s="41">
        <v>10</v>
      </c>
      <c r="B2" s="44" t="s">
        <v>15</v>
      </c>
      <c r="C2" s="41" t="s">
        <v>32</v>
      </c>
      <c r="D2" s="42" t="s">
        <v>42</v>
      </c>
      <c r="E2" s="42" t="s">
        <v>36</v>
      </c>
      <c r="F2" s="42" t="s">
        <v>46</v>
      </c>
      <c r="G2" s="13">
        <v>0.19</v>
      </c>
      <c r="H2" s="155"/>
      <c r="I2" s="42" t="s">
        <v>35</v>
      </c>
      <c r="J2" s="98"/>
      <c r="O2" s="161"/>
      <c r="P2" s="159">
        <v>213.79</v>
      </c>
      <c r="Q2" s="27">
        <v>1.79973</v>
      </c>
      <c r="R2" s="30">
        <v>200.75333333333333</v>
      </c>
      <c r="S2" s="40">
        <v>12.108122618033587</v>
      </c>
      <c r="T2" s="40">
        <f>2*S2</f>
        <v>24.216245236067174</v>
      </c>
      <c r="U2" s="10">
        <v>1.9231766666666668</v>
      </c>
      <c r="V2" s="9">
        <v>0.11555522157536938</v>
      </c>
      <c r="W2" s="31">
        <f>2*V2</f>
        <v>0.23111044315073875</v>
      </c>
      <c r="X2" s="42" t="s">
        <v>37</v>
      </c>
      <c r="Y2" s="42" t="s">
        <v>52</v>
      </c>
      <c r="Z2" s="43"/>
      <c r="AA2" s="34"/>
      <c r="AB2" s="45">
        <v>1.902418</v>
      </c>
    </row>
    <row r="3" spans="1:28" s="46" customFormat="1" ht="21.75" customHeight="1">
      <c r="A3" s="41">
        <v>11</v>
      </c>
      <c r="B3" s="44" t="s">
        <v>16</v>
      </c>
      <c r="C3" s="41" t="s">
        <v>32</v>
      </c>
      <c r="D3" s="42" t="s">
        <v>42</v>
      </c>
      <c r="E3" s="42" t="s">
        <v>36</v>
      </c>
      <c r="F3" s="42" t="s">
        <v>46</v>
      </c>
      <c r="G3" s="13">
        <v>0.19</v>
      </c>
      <c r="H3" s="155"/>
      <c r="I3" s="42" t="s">
        <v>35</v>
      </c>
      <c r="J3" s="98"/>
      <c r="M3" s="42"/>
      <c r="N3" s="42"/>
      <c r="O3" s="161"/>
      <c r="P3" s="159">
        <v>175.91</v>
      </c>
      <c r="Q3" s="27">
        <v>1.93757</v>
      </c>
      <c r="R3" s="30">
        <v>165.99166666666665</v>
      </c>
      <c r="S3" s="40">
        <v>13.385479321513577</v>
      </c>
      <c r="T3" s="40">
        <f>2*S3</f>
        <v>26.770958643027154</v>
      </c>
      <c r="U3" s="10">
        <v>2.0631083500000003</v>
      </c>
      <c r="V3" s="10">
        <v>0.1661753956358571</v>
      </c>
      <c r="W3" s="31">
        <f>2*V3</f>
        <v>0.3323507912717142</v>
      </c>
      <c r="X3" s="42" t="s">
        <v>37</v>
      </c>
      <c r="Y3" s="42" t="s">
        <v>52</v>
      </c>
      <c r="Z3" s="43"/>
      <c r="AA3" s="34"/>
      <c r="AB3" s="45">
        <v>1.077034</v>
      </c>
    </row>
    <row r="4" spans="1:28" s="46" customFormat="1" ht="21.75" customHeight="1">
      <c r="A4" s="41">
        <v>12</v>
      </c>
      <c r="B4" s="44" t="s">
        <v>17</v>
      </c>
      <c r="C4" s="41" t="s">
        <v>32</v>
      </c>
      <c r="D4" s="42" t="s">
        <v>42</v>
      </c>
      <c r="E4" s="42" t="s">
        <v>36</v>
      </c>
      <c r="F4" s="42" t="s">
        <v>46</v>
      </c>
      <c r="G4" s="13">
        <v>0.19</v>
      </c>
      <c r="H4" s="75"/>
      <c r="I4" s="42" t="s">
        <v>47</v>
      </c>
      <c r="J4" s="98" t="s">
        <v>194</v>
      </c>
      <c r="K4" s="46">
        <v>0.8289402317768867</v>
      </c>
      <c r="L4" s="5">
        <v>0.03184045346238754</v>
      </c>
      <c r="M4" s="76" t="s">
        <v>100</v>
      </c>
      <c r="N4" s="42"/>
      <c r="O4" s="161"/>
      <c r="P4" s="159">
        <v>209.54</v>
      </c>
      <c r="Q4" s="27">
        <v>1.84138</v>
      </c>
      <c r="R4" s="30">
        <v>210.28399999999996</v>
      </c>
      <c r="S4" s="40">
        <v>7.786159515449076</v>
      </c>
      <c r="T4" s="40">
        <f>2*S4</f>
        <v>15.572319030898152</v>
      </c>
      <c r="U4" s="10">
        <v>1.8386520000000002</v>
      </c>
      <c r="V4" s="10">
        <v>0.06867430938858618</v>
      </c>
      <c r="W4" s="31">
        <f>2*V4</f>
        <v>0.13734861877717236</v>
      </c>
      <c r="X4" s="42" t="s">
        <v>37</v>
      </c>
      <c r="Y4" s="42" t="s">
        <v>52</v>
      </c>
      <c r="Z4" s="43"/>
      <c r="AA4" s="34"/>
      <c r="AB4" s="45">
        <v>1.214325</v>
      </c>
    </row>
    <row r="5" spans="1:28" s="46" customFormat="1" ht="21.75" customHeight="1">
      <c r="A5" s="41">
        <v>13</v>
      </c>
      <c r="B5" s="44" t="s">
        <v>18</v>
      </c>
      <c r="C5" s="41" t="s">
        <v>32</v>
      </c>
      <c r="D5" s="42" t="s">
        <v>42</v>
      </c>
      <c r="E5" s="42" t="s">
        <v>36</v>
      </c>
      <c r="F5" s="42" t="s">
        <v>46</v>
      </c>
      <c r="G5" s="13">
        <v>0.19</v>
      </c>
      <c r="H5" s="156"/>
      <c r="I5" s="42" t="s">
        <v>47</v>
      </c>
      <c r="J5" s="98"/>
      <c r="K5" s="46" t="s">
        <v>83</v>
      </c>
      <c r="L5" s="5" t="s">
        <v>84</v>
      </c>
      <c r="M5" s="76" t="s">
        <v>100</v>
      </c>
      <c r="N5" s="42"/>
      <c r="O5" s="80"/>
      <c r="P5" s="159">
        <v>152.32</v>
      </c>
      <c r="Q5" s="27">
        <v>2.0666701</v>
      </c>
      <c r="R5" s="30">
        <v>150.36</v>
      </c>
      <c r="S5" s="40">
        <v>8.286615714512184</v>
      </c>
      <c r="T5" s="40">
        <f>2*S5</f>
        <v>16.573231429024368</v>
      </c>
      <c r="U5" s="10">
        <v>2.097345025</v>
      </c>
      <c r="V5" s="10">
        <v>0.11063962726649587</v>
      </c>
      <c r="W5" s="31">
        <f>2*V5</f>
        <v>0.22127925453299174</v>
      </c>
      <c r="X5" s="42" t="s">
        <v>37</v>
      </c>
      <c r="Y5" s="42" t="s">
        <v>52</v>
      </c>
      <c r="Z5" s="43"/>
      <c r="AA5" s="34"/>
      <c r="AB5" s="45">
        <v>0.9606773</v>
      </c>
    </row>
    <row r="6" spans="1:28" s="5" customFormat="1" ht="21.75" customHeight="1" thickBot="1">
      <c r="A6" s="11">
        <v>16</v>
      </c>
      <c r="B6" s="6" t="s">
        <v>21</v>
      </c>
      <c r="C6" s="11" t="s">
        <v>32</v>
      </c>
      <c r="D6" s="12" t="s">
        <v>33</v>
      </c>
      <c r="E6" s="12" t="s">
        <v>36</v>
      </c>
      <c r="F6" s="12" t="s">
        <v>44</v>
      </c>
      <c r="G6" s="13">
        <v>0.19</v>
      </c>
      <c r="H6" s="156"/>
      <c r="I6" s="12" t="s">
        <v>35</v>
      </c>
      <c r="J6" s="59"/>
      <c r="M6" s="12"/>
      <c r="N6" s="12"/>
      <c r="O6" s="80"/>
      <c r="P6" s="144"/>
      <c r="Q6" s="25"/>
      <c r="R6" s="28"/>
      <c r="S6" s="14"/>
      <c r="T6" s="9"/>
      <c r="U6" s="14"/>
      <c r="V6" s="14"/>
      <c r="W6" s="31">
        <f>2*V6</f>
        <v>0</v>
      </c>
      <c r="X6" s="12" t="s">
        <v>37</v>
      </c>
      <c r="Y6" s="12" t="s">
        <v>52</v>
      </c>
      <c r="Z6" s="15"/>
      <c r="AA6" s="35"/>
      <c r="AB6" s="149"/>
    </row>
    <row r="7" spans="1:28" s="151" customFormat="1" ht="21.75" customHeight="1" thickBot="1">
      <c r="A7" s="150" t="s">
        <v>56</v>
      </c>
      <c r="B7" s="1" t="s">
        <v>92</v>
      </c>
      <c r="C7" s="21" t="s">
        <v>1</v>
      </c>
      <c r="D7" s="2" t="s">
        <v>2</v>
      </c>
      <c r="E7" s="2" t="s">
        <v>3</v>
      </c>
      <c r="F7" s="2" t="s">
        <v>4</v>
      </c>
      <c r="G7" s="2" t="s">
        <v>39</v>
      </c>
      <c r="H7" s="157"/>
      <c r="I7" s="2" t="s">
        <v>5</v>
      </c>
      <c r="J7" s="1"/>
      <c r="K7" s="2" t="s">
        <v>67</v>
      </c>
      <c r="L7" s="2" t="s">
        <v>69</v>
      </c>
      <c r="M7" s="2" t="s">
        <v>70</v>
      </c>
      <c r="N7" s="2" t="s">
        <v>71</v>
      </c>
      <c r="O7" s="164"/>
      <c r="P7" s="145" t="s">
        <v>62</v>
      </c>
      <c r="Q7" s="23" t="s">
        <v>63</v>
      </c>
      <c r="R7" s="93" t="s">
        <v>61</v>
      </c>
      <c r="S7" s="94" t="s">
        <v>64</v>
      </c>
      <c r="T7" s="94" t="s">
        <v>65</v>
      </c>
      <c r="U7" s="94" t="s">
        <v>82</v>
      </c>
      <c r="V7" s="94" t="s">
        <v>66</v>
      </c>
      <c r="W7" s="94" t="s">
        <v>65</v>
      </c>
      <c r="X7" s="2" t="s">
        <v>29</v>
      </c>
      <c r="Y7" s="2" t="s">
        <v>38</v>
      </c>
      <c r="Z7" s="3" t="s">
        <v>40</v>
      </c>
      <c r="AA7" s="32" t="s">
        <v>59</v>
      </c>
      <c r="AB7" s="33" t="s">
        <v>60</v>
      </c>
    </row>
    <row r="8" spans="1:28" ht="21.75" customHeight="1">
      <c r="A8" s="59">
        <v>44</v>
      </c>
      <c r="B8" s="57" t="s">
        <v>81</v>
      </c>
      <c r="C8" s="41" t="s">
        <v>32</v>
      </c>
      <c r="D8" s="42" t="s">
        <v>42</v>
      </c>
      <c r="E8" s="42" t="s">
        <v>36</v>
      </c>
      <c r="F8" s="42" t="s">
        <v>46</v>
      </c>
      <c r="G8" s="13">
        <v>0.19</v>
      </c>
      <c r="H8" s="156"/>
      <c r="I8" s="42" t="s">
        <v>35</v>
      </c>
      <c r="J8" s="98"/>
      <c r="K8" s="42" t="s">
        <v>83</v>
      </c>
      <c r="L8" s="64" t="s">
        <v>91</v>
      </c>
      <c r="M8" s="64"/>
      <c r="N8" s="64"/>
      <c r="O8" s="80"/>
      <c r="P8" s="160">
        <v>85.26892857142857</v>
      </c>
      <c r="Q8" s="53">
        <v>1.70955</v>
      </c>
      <c r="R8" s="74">
        <v>85.26892857142857</v>
      </c>
      <c r="S8" s="39">
        <v>2.6572488458124477</v>
      </c>
      <c r="T8" s="39">
        <f>2*S8</f>
        <v>5.314497691624895</v>
      </c>
      <c r="U8" s="53">
        <v>1.70955</v>
      </c>
      <c r="V8" s="64">
        <v>0.014130811067612865</v>
      </c>
      <c r="W8" s="39">
        <f>2*V8</f>
        <v>0.02826162213522573</v>
      </c>
      <c r="X8" s="64"/>
      <c r="Y8" s="64"/>
      <c r="Z8" s="65"/>
      <c r="AA8" s="63"/>
      <c r="AB8" s="65"/>
    </row>
    <row r="9" spans="1:28" ht="21.75" customHeight="1">
      <c r="A9" s="59">
        <v>44</v>
      </c>
      <c r="B9" s="57" t="s">
        <v>79</v>
      </c>
      <c r="C9" s="41" t="s">
        <v>32</v>
      </c>
      <c r="D9" s="42" t="s">
        <v>42</v>
      </c>
      <c r="E9" s="42" t="s">
        <v>36</v>
      </c>
      <c r="F9" s="42" t="s">
        <v>46</v>
      </c>
      <c r="G9" s="13">
        <v>0.19</v>
      </c>
      <c r="H9" s="158"/>
      <c r="I9" s="42" t="s">
        <v>35</v>
      </c>
      <c r="J9" s="98" t="s">
        <v>195</v>
      </c>
      <c r="K9" s="12">
        <v>0.24328159429382992</v>
      </c>
      <c r="L9" s="12">
        <v>0.0133275380807502</v>
      </c>
      <c r="M9" s="64"/>
      <c r="N9" s="64"/>
      <c r="O9" s="162"/>
      <c r="P9" s="160">
        <v>70.265</v>
      </c>
      <c r="Q9" s="53">
        <v>1.7413333333333334</v>
      </c>
      <c r="R9" s="74">
        <v>70.265</v>
      </c>
      <c r="S9" s="39">
        <v>1.4081045179013367</v>
      </c>
      <c r="T9" s="39">
        <f>2*S9</f>
        <v>2.8162090358026735</v>
      </c>
      <c r="U9" s="53">
        <v>1.7413333333333334</v>
      </c>
      <c r="V9" s="39">
        <v>0.02441581909791722</v>
      </c>
      <c r="W9" s="39">
        <f>2*V9</f>
        <v>0.04883163819583444</v>
      </c>
      <c r="X9" s="39"/>
      <c r="Y9" s="64"/>
      <c r="Z9" s="65"/>
      <c r="AA9" s="63"/>
      <c r="AB9" s="65"/>
    </row>
    <row r="10" spans="1:28" ht="21.75" customHeight="1">
      <c r="A10" s="59">
        <v>44</v>
      </c>
      <c r="B10" s="57" t="s">
        <v>80</v>
      </c>
      <c r="C10" s="41" t="s">
        <v>32</v>
      </c>
      <c r="D10" s="42" t="s">
        <v>42</v>
      </c>
      <c r="E10" s="42" t="s">
        <v>36</v>
      </c>
      <c r="F10" s="42" t="s">
        <v>46</v>
      </c>
      <c r="G10" s="13">
        <v>0.19</v>
      </c>
      <c r="H10" s="156"/>
      <c r="I10" s="42" t="s">
        <v>35</v>
      </c>
      <c r="J10" s="98"/>
      <c r="K10" s="64"/>
      <c r="L10" s="64"/>
      <c r="M10" s="64"/>
      <c r="N10" s="64"/>
      <c r="O10" s="163"/>
      <c r="P10" s="160"/>
      <c r="Q10" s="53"/>
      <c r="R10" s="74"/>
      <c r="S10" s="39"/>
      <c r="T10" s="39">
        <f>2*S10</f>
        <v>0</v>
      </c>
      <c r="U10" s="53"/>
      <c r="W10" s="39">
        <f>2*V10</f>
        <v>0</v>
      </c>
      <c r="X10" s="39"/>
      <c r="Y10" s="64"/>
      <c r="Z10" s="65"/>
      <c r="AA10" s="63"/>
      <c r="AB10" s="65"/>
    </row>
    <row r="11" spans="1:28" ht="21.75" customHeight="1">
      <c r="A11" s="59">
        <v>45</v>
      </c>
      <c r="B11" s="57" t="s">
        <v>77</v>
      </c>
      <c r="C11" s="41" t="s">
        <v>32</v>
      </c>
      <c r="D11" s="42" t="s">
        <v>42</v>
      </c>
      <c r="E11" s="42" t="s">
        <v>36</v>
      </c>
      <c r="F11" s="42" t="s">
        <v>46</v>
      </c>
      <c r="G11" s="13">
        <v>0.19</v>
      </c>
      <c r="H11" s="75"/>
      <c r="I11" s="42" t="s">
        <v>35</v>
      </c>
      <c r="J11" s="98"/>
      <c r="K11" s="64"/>
      <c r="L11" s="64"/>
      <c r="M11" s="64"/>
      <c r="N11" s="64"/>
      <c r="O11" s="80"/>
      <c r="P11" s="160">
        <v>73.51</v>
      </c>
      <c r="Q11" s="53">
        <v>1.76142</v>
      </c>
      <c r="R11" s="74">
        <v>73.51</v>
      </c>
      <c r="S11" s="39">
        <v>1.9883058114888283</v>
      </c>
      <c r="T11" s="39">
        <f>2*S11</f>
        <v>3.9766116229776567</v>
      </c>
      <c r="U11" s="53">
        <v>1.76142</v>
      </c>
      <c r="V11" s="39">
        <v>0.02102725849938594</v>
      </c>
      <c r="W11" s="39">
        <f>2*V11</f>
        <v>0.04205451699877188</v>
      </c>
      <c r="X11" s="64"/>
      <c r="Y11" s="64"/>
      <c r="Z11" s="65"/>
      <c r="AA11" s="67"/>
      <c r="AB11" s="53"/>
    </row>
    <row r="12" spans="1:28" ht="21.75" customHeight="1" thickBot="1">
      <c r="A12" s="59">
        <v>46</v>
      </c>
      <c r="B12" s="57" t="s">
        <v>78</v>
      </c>
      <c r="C12" s="41" t="s">
        <v>32</v>
      </c>
      <c r="D12" s="42" t="s">
        <v>42</v>
      </c>
      <c r="E12" s="42" t="s">
        <v>36</v>
      </c>
      <c r="F12" s="42" t="s">
        <v>46</v>
      </c>
      <c r="G12" s="13">
        <v>0.19</v>
      </c>
      <c r="H12" s="156"/>
      <c r="I12" s="42" t="s">
        <v>35</v>
      </c>
      <c r="J12" s="98"/>
      <c r="K12" s="64"/>
      <c r="L12" s="64"/>
      <c r="M12" s="64"/>
      <c r="N12" s="64"/>
      <c r="O12" s="80"/>
      <c r="P12" s="160">
        <v>68.01333333333334</v>
      </c>
      <c r="Q12" s="53">
        <v>1.7454833333333333</v>
      </c>
      <c r="R12" s="74">
        <v>68.01333333333334</v>
      </c>
      <c r="S12" s="39">
        <v>0.9756137669296152</v>
      </c>
      <c r="T12" s="39">
        <f>2*S12</f>
        <v>1.9512275338592304</v>
      </c>
      <c r="U12" s="53">
        <v>1.7454833333333333</v>
      </c>
      <c r="V12" s="39">
        <v>0.009919411384866654</v>
      </c>
      <c r="W12" s="39">
        <f>2*V12</f>
        <v>0.019838822769733307</v>
      </c>
      <c r="X12" s="64"/>
      <c r="Y12" s="64"/>
      <c r="Z12" s="65"/>
      <c r="AA12" s="67"/>
      <c r="AB12" s="53"/>
    </row>
    <row r="13" spans="1:28" s="151" customFormat="1" ht="21.75" customHeight="1" thickBot="1">
      <c r="A13" s="150" t="s">
        <v>56</v>
      </c>
      <c r="B13" s="1" t="s">
        <v>92</v>
      </c>
      <c r="C13" s="21" t="s">
        <v>1</v>
      </c>
      <c r="D13" s="2" t="s">
        <v>2</v>
      </c>
      <c r="E13" s="2" t="s">
        <v>3</v>
      </c>
      <c r="F13" s="2" t="s">
        <v>4</v>
      </c>
      <c r="G13" s="2" t="s">
        <v>39</v>
      </c>
      <c r="H13" s="157"/>
      <c r="I13" s="2" t="s">
        <v>5</v>
      </c>
      <c r="J13" s="1"/>
      <c r="K13" s="2" t="s">
        <v>67</v>
      </c>
      <c r="L13" s="2" t="s">
        <v>69</v>
      </c>
      <c r="M13" s="2" t="s">
        <v>70</v>
      </c>
      <c r="N13" s="2" t="s">
        <v>71</v>
      </c>
      <c r="O13" s="164"/>
      <c r="P13" s="145" t="s">
        <v>62</v>
      </c>
      <c r="Q13" s="23" t="s">
        <v>63</v>
      </c>
      <c r="R13" s="93" t="s">
        <v>61</v>
      </c>
      <c r="S13" s="94" t="s">
        <v>64</v>
      </c>
      <c r="T13" s="94" t="s">
        <v>65</v>
      </c>
      <c r="U13" s="94" t="s">
        <v>82</v>
      </c>
      <c r="V13" s="94" t="s">
        <v>66</v>
      </c>
      <c r="W13" s="94" t="s">
        <v>65</v>
      </c>
      <c r="X13" s="2" t="s">
        <v>29</v>
      </c>
      <c r="Y13" s="2" t="s">
        <v>38</v>
      </c>
      <c r="Z13" s="3" t="s">
        <v>40</v>
      </c>
      <c r="AA13" s="32" t="s">
        <v>59</v>
      </c>
      <c r="AB13" s="33" t="s">
        <v>60</v>
      </c>
    </row>
    <row r="14" spans="1:28" ht="21.75" customHeight="1" thickBot="1">
      <c r="A14" s="5">
        <v>60</v>
      </c>
      <c r="B14" s="153" t="s">
        <v>107</v>
      </c>
      <c r="C14" s="41" t="s">
        <v>32</v>
      </c>
      <c r="D14" s="42" t="s">
        <v>42</v>
      </c>
      <c r="E14" s="42" t="s">
        <v>36</v>
      </c>
      <c r="F14" s="42" t="s">
        <v>46</v>
      </c>
      <c r="G14" s="13">
        <v>0.19</v>
      </c>
      <c r="H14" s="156"/>
      <c r="I14" s="42" t="s">
        <v>35</v>
      </c>
      <c r="J14" s="98"/>
      <c r="K14" s="12"/>
      <c r="L14" s="12"/>
      <c r="M14" s="12"/>
      <c r="N14" s="12"/>
      <c r="O14" s="80"/>
      <c r="P14" s="80">
        <v>100</v>
      </c>
      <c r="Q14" s="53">
        <v>2</v>
      </c>
      <c r="R14" s="39"/>
      <c r="S14" s="39"/>
      <c r="T14" s="39"/>
      <c r="U14" s="39"/>
      <c r="V14" s="39"/>
      <c r="W14" s="39"/>
      <c r="X14" s="64"/>
      <c r="Y14" s="64"/>
      <c r="Z14" s="64"/>
      <c r="AA14" s="39"/>
      <c r="AB14" s="53"/>
    </row>
    <row r="15" spans="1:28" s="151" customFormat="1" ht="21.75" customHeight="1" thickBot="1">
      <c r="A15" s="150" t="s">
        <v>56</v>
      </c>
      <c r="B15" s="1" t="s">
        <v>92</v>
      </c>
      <c r="C15" s="21" t="s">
        <v>1</v>
      </c>
      <c r="D15" s="2" t="s">
        <v>2</v>
      </c>
      <c r="E15" s="2" t="s">
        <v>3</v>
      </c>
      <c r="F15" s="2" t="s">
        <v>4</v>
      </c>
      <c r="G15" s="2" t="s">
        <v>39</v>
      </c>
      <c r="H15" s="166"/>
      <c r="I15" s="2" t="s">
        <v>5</v>
      </c>
      <c r="J15" s="1"/>
      <c r="K15" s="70" t="s">
        <v>67</v>
      </c>
      <c r="L15" s="70" t="s">
        <v>69</v>
      </c>
      <c r="M15" s="70" t="s">
        <v>70</v>
      </c>
      <c r="N15" s="70" t="s">
        <v>71</v>
      </c>
      <c r="O15" s="79"/>
      <c r="P15" s="168" t="s">
        <v>62</v>
      </c>
      <c r="Q15" s="73" t="s">
        <v>63</v>
      </c>
      <c r="R15" s="48" t="s">
        <v>61</v>
      </c>
      <c r="S15" s="52" t="s">
        <v>64</v>
      </c>
      <c r="T15" s="52" t="s">
        <v>65</v>
      </c>
      <c r="U15" s="52" t="s">
        <v>82</v>
      </c>
      <c r="V15" s="52" t="s">
        <v>66</v>
      </c>
      <c r="W15" s="52" t="s">
        <v>65</v>
      </c>
      <c r="X15" s="70" t="s">
        <v>29</v>
      </c>
      <c r="Y15" s="70" t="s">
        <v>38</v>
      </c>
      <c r="Z15" s="71" t="s">
        <v>40</v>
      </c>
      <c r="AA15" s="169" t="s">
        <v>59</v>
      </c>
      <c r="AB15" s="170" t="s">
        <v>60</v>
      </c>
    </row>
    <row r="16" spans="1:28" ht="21.75" customHeight="1" thickBot="1">
      <c r="A16" s="5">
        <v>98</v>
      </c>
      <c r="B16" s="152" t="s">
        <v>198</v>
      </c>
      <c r="C16" s="41" t="s">
        <v>32</v>
      </c>
      <c r="D16" s="42" t="s">
        <v>42</v>
      </c>
      <c r="E16" s="42" t="s">
        <v>36</v>
      </c>
      <c r="F16" s="42" t="s">
        <v>46</v>
      </c>
      <c r="G16" s="13">
        <v>0.19</v>
      </c>
      <c r="H16" s="155"/>
      <c r="I16" s="42" t="s">
        <v>47</v>
      </c>
      <c r="J16" s="41" t="s">
        <v>193</v>
      </c>
      <c r="K16" s="12">
        <v>0.4376571567382941</v>
      </c>
      <c r="L16" s="12">
        <v>0.02202740826661356</v>
      </c>
      <c r="M16" s="12"/>
      <c r="N16" s="12"/>
      <c r="O16" s="80" t="s">
        <v>192</v>
      </c>
      <c r="P16" s="175">
        <v>95</v>
      </c>
      <c r="Q16" s="39">
        <v>2</v>
      </c>
      <c r="R16" s="39"/>
      <c r="S16" s="39"/>
      <c r="T16" s="39"/>
      <c r="U16" s="39"/>
      <c r="V16" s="39"/>
      <c r="W16" s="39"/>
      <c r="X16" s="64"/>
      <c r="Y16" s="64"/>
      <c r="Z16" s="64"/>
      <c r="AA16" s="39"/>
      <c r="AB16" s="39"/>
    </row>
    <row r="17" spans="1:28" ht="21.75" customHeight="1" thickBot="1">
      <c r="A17" s="165">
        <v>100</v>
      </c>
      <c r="B17" t="s">
        <v>197</v>
      </c>
      <c r="C17" s="41" t="s">
        <v>32</v>
      </c>
      <c r="D17" s="42" t="s">
        <v>42</v>
      </c>
      <c r="E17" s="42" t="s">
        <v>36</v>
      </c>
      <c r="F17" s="42" t="s">
        <v>46</v>
      </c>
      <c r="G17" s="13">
        <v>0.19</v>
      </c>
      <c r="H17" s="167"/>
      <c r="I17" s="42" t="s">
        <v>35</v>
      </c>
      <c r="J17" s="171" t="s">
        <v>193</v>
      </c>
      <c r="K17" s="5">
        <v>0.3941782038016895</v>
      </c>
      <c r="L17" s="5">
        <v>0.007888507896602562</v>
      </c>
      <c r="M17" s="64"/>
      <c r="N17" s="64"/>
      <c r="O17" s="80" t="s">
        <v>191</v>
      </c>
      <c r="P17" s="39">
        <v>172</v>
      </c>
      <c r="Q17" s="39">
        <v>2.26</v>
      </c>
      <c r="R17" s="39"/>
      <c r="S17" s="39"/>
      <c r="T17" s="39"/>
      <c r="U17" s="39"/>
      <c r="V17" s="39"/>
      <c r="W17" s="39"/>
      <c r="X17" s="64"/>
      <c r="Y17" s="64"/>
      <c r="Z17" s="64"/>
      <c r="AA17" s="39"/>
      <c r="AB17" s="39"/>
    </row>
    <row r="18" spans="8:15" ht="21.75" customHeight="1">
      <c r="H18" s="56"/>
      <c r="I18" s="39"/>
      <c r="J18" s="39"/>
      <c r="O18" s="56"/>
    </row>
    <row r="19" spans="8:15" ht="21.75" customHeight="1">
      <c r="H19" s="96"/>
      <c r="I19" s="39"/>
      <c r="J19" s="39"/>
      <c r="O19" s="39"/>
    </row>
    <row r="20" spans="8:15" ht="21.75" customHeight="1">
      <c r="H20" s="96"/>
      <c r="I20" s="39"/>
      <c r="J20" s="39"/>
      <c r="O20" s="39"/>
    </row>
    <row r="21" spans="8:15" ht="21.75" customHeight="1">
      <c r="H21" s="96"/>
      <c r="I21" s="39"/>
      <c r="J21" s="39"/>
      <c r="O21" s="39"/>
    </row>
    <row r="22" spans="8:15" ht="21.75" customHeight="1">
      <c r="H22" s="56"/>
      <c r="I22" s="39"/>
      <c r="J22" s="39"/>
      <c r="O22" s="56"/>
    </row>
    <row r="23" spans="8:15" ht="21.75" customHeight="1">
      <c r="H23" s="96"/>
      <c r="I23" s="39"/>
      <c r="J23" s="39"/>
      <c r="O23" s="80"/>
    </row>
    <row r="24" spans="8:15" ht="21.75" customHeight="1">
      <c r="H24" s="96"/>
      <c r="I24" s="39"/>
      <c r="J24" s="39"/>
      <c r="O24" s="80"/>
    </row>
    <row r="25" spans="8:15" ht="21.75" customHeight="1">
      <c r="H25" s="96"/>
      <c r="I25" s="39"/>
      <c r="J25" s="39"/>
      <c r="O25" s="80"/>
    </row>
    <row r="26" spans="8:15" ht="21.75" customHeight="1">
      <c r="H26" s="96"/>
      <c r="I26" s="39"/>
      <c r="J26" s="39"/>
      <c r="O26" s="80"/>
    </row>
    <row r="27" spans="8:15" ht="21.75" customHeight="1">
      <c r="H27" s="56"/>
      <c r="I27" s="39"/>
      <c r="J27" s="39"/>
      <c r="O27" s="56"/>
    </row>
    <row r="28" spans="8:15" ht="21.75" customHeight="1">
      <c r="H28" s="96"/>
      <c r="I28" s="39"/>
      <c r="J28" s="39"/>
      <c r="O28" s="80"/>
    </row>
    <row r="29" spans="8:15" ht="21.75" customHeight="1">
      <c r="H29" s="96"/>
      <c r="I29" s="39"/>
      <c r="J29" s="39"/>
      <c r="O29" s="80"/>
    </row>
    <row r="30" spans="8:15" ht="21.75" customHeight="1">
      <c r="H30" s="96"/>
      <c r="I30" s="39"/>
      <c r="J30" s="39"/>
      <c r="O30" s="80"/>
    </row>
    <row r="31" spans="8:15" ht="21.75" customHeight="1">
      <c r="H31" s="96"/>
      <c r="I31" s="39"/>
      <c r="J31" s="39"/>
      <c r="O31" s="80"/>
    </row>
    <row r="32" spans="8:15" ht="21.75" customHeight="1">
      <c r="H32" s="56"/>
      <c r="I32" s="39"/>
      <c r="J32" s="39"/>
      <c r="O32" s="56"/>
    </row>
    <row r="33" spans="8:15" ht="21.75" customHeight="1">
      <c r="H33" s="96"/>
      <c r="I33" s="39"/>
      <c r="J33" s="39"/>
      <c r="O33" s="80"/>
    </row>
    <row r="34" spans="8:15" ht="21.75" customHeight="1">
      <c r="H34" s="96"/>
      <c r="I34" s="39"/>
      <c r="J34" s="39"/>
      <c r="O34" s="80"/>
    </row>
    <row r="35" spans="8:15" ht="21.75" customHeight="1">
      <c r="H35" s="96"/>
      <c r="I35" s="39"/>
      <c r="J35" s="39"/>
      <c r="O35" s="80"/>
    </row>
    <row r="36" spans="8:15" ht="21.75" customHeight="1">
      <c r="H36" s="56"/>
      <c r="I36" s="39"/>
      <c r="J36" s="39"/>
      <c r="O36" s="56"/>
    </row>
    <row r="37" spans="8:15" ht="21.75" customHeight="1">
      <c r="H37" s="96"/>
      <c r="I37" s="39"/>
      <c r="J37" s="39"/>
      <c r="O37" s="80"/>
    </row>
    <row r="38" spans="8:15" ht="21.75" customHeight="1">
      <c r="H38" s="96"/>
      <c r="I38" s="39"/>
      <c r="J38" s="39"/>
      <c r="O38" s="80"/>
    </row>
    <row r="39" spans="8:15" ht="21.75" customHeight="1">
      <c r="H39" s="56"/>
      <c r="I39" s="39"/>
      <c r="J39" s="39"/>
      <c r="O39" s="56"/>
    </row>
    <row r="40" spans="8:15" ht="21.75" customHeight="1">
      <c r="H40" s="96"/>
      <c r="I40" s="39"/>
      <c r="J40" s="39"/>
      <c r="O40" s="80"/>
    </row>
    <row r="41" spans="8:15" ht="21.75" customHeight="1">
      <c r="H41" s="96"/>
      <c r="I41" s="39"/>
      <c r="J41" s="39"/>
      <c r="O41" s="80"/>
    </row>
    <row r="42" spans="8:15" ht="21.75" customHeight="1">
      <c r="H42" s="96"/>
      <c r="I42" s="39"/>
      <c r="J42" s="39"/>
      <c r="O42" s="80"/>
    </row>
    <row r="43" spans="8:15" ht="21.75" customHeight="1">
      <c r="H43" s="96"/>
      <c r="I43" s="39"/>
      <c r="J43" s="39"/>
      <c r="O43" s="80"/>
    </row>
    <row r="44" spans="8:15" ht="21.75" customHeight="1">
      <c r="H44" s="39"/>
      <c r="I44" s="39"/>
      <c r="J44" s="39"/>
      <c r="O44" s="39"/>
    </row>
    <row r="45" spans="8:15" ht="21.75" customHeight="1">
      <c r="H45" s="39"/>
      <c r="I45" s="39"/>
      <c r="J45" s="39"/>
      <c r="O45" s="39"/>
    </row>
    <row r="46" spans="8:15" ht="21.75" customHeight="1">
      <c r="H46" s="39"/>
      <c r="I46" s="39"/>
      <c r="J46" s="39"/>
      <c r="O46" s="39"/>
    </row>
    <row r="47" spans="8:15" ht="21.75" customHeight="1">
      <c r="H47" s="39"/>
      <c r="I47" s="39"/>
      <c r="J47" s="39"/>
      <c r="O47" s="39"/>
    </row>
    <row r="48" spans="8:15" ht="21.75" customHeight="1">
      <c r="H48" s="39"/>
      <c r="I48" s="39"/>
      <c r="J48" s="39"/>
      <c r="O48" s="39"/>
    </row>
    <row r="49" spans="8:15" ht="21.75" customHeight="1">
      <c r="H49" s="39"/>
      <c r="I49" s="39"/>
      <c r="J49" s="39"/>
      <c r="O49" s="39"/>
    </row>
    <row r="50" spans="8:15" ht="21.75" customHeight="1">
      <c r="H50" s="39"/>
      <c r="I50" s="39"/>
      <c r="J50" s="39"/>
      <c r="O50" s="39"/>
    </row>
    <row r="51" spans="8:15" ht="21.75" customHeight="1">
      <c r="H51" s="39"/>
      <c r="I51" s="39"/>
      <c r="J51" s="39"/>
      <c r="O51" s="39"/>
    </row>
    <row r="52" spans="8:15" ht="21.75" customHeight="1">
      <c r="H52" s="39"/>
      <c r="I52" s="39"/>
      <c r="J52" s="39"/>
      <c r="O52" s="39"/>
    </row>
    <row r="53" spans="8:15" ht="21.75" customHeight="1">
      <c r="H53" s="39"/>
      <c r="I53" s="39"/>
      <c r="J53" s="39"/>
      <c r="O53" s="39"/>
    </row>
    <row r="54" spans="8:15" ht="21.75" customHeight="1">
      <c r="H54" s="39"/>
      <c r="I54" s="39"/>
      <c r="J54" s="39"/>
      <c r="O54" s="39"/>
    </row>
    <row r="55" spans="8:15" ht="21.75" customHeight="1">
      <c r="H55" s="39"/>
      <c r="I55" s="39"/>
      <c r="J55" s="39"/>
      <c r="O55" s="39"/>
    </row>
    <row r="56" spans="8:15" ht="21.75" customHeight="1">
      <c r="H56" s="39"/>
      <c r="I56" s="39"/>
      <c r="J56" s="39"/>
      <c r="O56" s="39"/>
    </row>
    <row r="57" spans="8:15" ht="21.75" customHeight="1">
      <c r="H57" s="39"/>
      <c r="I57" s="39"/>
      <c r="J57" s="39"/>
      <c r="O57" s="39"/>
    </row>
    <row r="58" spans="8:15" ht="21.75" customHeight="1">
      <c r="H58" s="39"/>
      <c r="I58" s="39"/>
      <c r="J58" s="39"/>
      <c r="O58" s="39"/>
    </row>
    <row r="59" spans="8:15" ht="21.75" customHeight="1">
      <c r="H59" s="39"/>
      <c r="I59" s="39"/>
      <c r="J59" s="39"/>
      <c r="O59" s="39"/>
    </row>
    <row r="60" spans="8:15" ht="21.75" customHeight="1">
      <c r="H60" s="39"/>
      <c r="I60" s="39"/>
      <c r="J60" s="39"/>
      <c r="O60" s="39"/>
    </row>
    <row r="61" spans="8:15" ht="21.75" customHeight="1">
      <c r="H61" s="39"/>
      <c r="I61" s="39"/>
      <c r="J61" s="39"/>
      <c r="O61" s="39"/>
    </row>
    <row r="62" spans="8:10" ht="21.75" customHeight="1">
      <c r="H62" s="39"/>
      <c r="I62" s="39"/>
      <c r="J62" s="39"/>
    </row>
    <row r="63" spans="8:10" ht="21.75" customHeight="1">
      <c r="H63" s="39"/>
      <c r="I63" s="39"/>
      <c r="J63" s="39"/>
    </row>
    <row r="64" spans="8:10" ht="21.75" customHeight="1">
      <c r="H64" s="39"/>
      <c r="I64" s="39"/>
      <c r="J64" s="39"/>
    </row>
    <row r="65" spans="8:10" ht="21.75" customHeight="1">
      <c r="H65" s="39"/>
      <c r="I65" s="39"/>
      <c r="J65" s="39"/>
    </row>
    <row r="66" spans="8:10" ht="21.75" customHeight="1">
      <c r="H66" s="39"/>
      <c r="I66" s="39"/>
      <c r="J66" s="39"/>
    </row>
    <row r="67" spans="8:10" ht="21.75" customHeight="1">
      <c r="H67" s="39"/>
      <c r="I67" s="39"/>
      <c r="J67" s="39"/>
    </row>
    <row r="68" spans="8:10" ht="21.75" customHeight="1">
      <c r="H68" s="39"/>
      <c r="I68" s="39"/>
      <c r="J68" s="39"/>
    </row>
    <row r="69" spans="8:10" ht="21.75" customHeight="1">
      <c r="H69" s="39"/>
      <c r="I69" s="39"/>
      <c r="J69" s="39"/>
    </row>
    <row r="70" spans="8:10" ht="21.75" customHeight="1">
      <c r="H70" s="39"/>
      <c r="I70" s="39"/>
      <c r="J70" s="39"/>
    </row>
    <row r="71" spans="8:10" ht="21.75" customHeight="1">
      <c r="H71" s="39"/>
      <c r="I71" s="39"/>
      <c r="J71" s="39"/>
    </row>
    <row r="72" spans="8:10" ht="21.75" customHeight="1">
      <c r="H72" s="39"/>
      <c r="I72" s="39"/>
      <c r="J72" s="39"/>
    </row>
    <row r="73" spans="8:10" ht="21.75" customHeight="1">
      <c r="H73" s="39"/>
      <c r="I73" s="39"/>
      <c r="J73" s="39"/>
    </row>
    <row r="74" spans="8:10" ht="21.75" customHeight="1">
      <c r="H74" s="39"/>
      <c r="I74" s="39"/>
      <c r="J74" s="39"/>
    </row>
    <row r="75" spans="8:10" ht="21.75" customHeight="1">
      <c r="H75" s="39"/>
      <c r="I75" s="39"/>
      <c r="J75" s="39"/>
    </row>
    <row r="76" spans="8:10" ht="21.75" customHeight="1">
      <c r="H76" s="39"/>
      <c r="I76" s="39"/>
      <c r="J76" s="39"/>
    </row>
    <row r="77" spans="8:10" ht="21.75" customHeight="1">
      <c r="H77" s="39"/>
      <c r="I77" s="39"/>
      <c r="J77" s="39"/>
    </row>
    <row r="78" spans="8:10" ht="21.75" customHeight="1">
      <c r="H78" s="39"/>
      <c r="I78" s="39"/>
      <c r="J78" s="39"/>
    </row>
    <row r="79" spans="8:10" ht="21.75" customHeight="1">
      <c r="H79" s="39"/>
      <c r="I79" s="39"/>
      <c r="J79" s="39"/>
    </row>
    <row r="80" spans="8:10" ht="21.75" customHeight="1">
      <c r="H80" s="39"/>
      <c r="I80" s="39"/>
      <c r="J80" s="39"/>
    </row>
    <row r="81" spans="8:10" ht="21.75" customHeight="1">
      <c r="H81" s="39"/>
      <c r="I81" s="39"/>
      <c r="J81" s="39"/>
    </row>
    <row r="82" spans="8:10" ht="21.75" customHeight="1">
      <c r="H82" s="39"/>
      <c r="I82" s="39"/>
      <c r="J82" s="39"/>
    </row>
    <row r="83" spans="8:10" ht="21.75" customHeight="1">
      <c r="H83" s="39"/>
      <c r="I83" s="39"/>
      <c r="J83" s="39"/>
    </row>
    <row r="84" spans="8:10" ht="21.75" customHeight="1">
      <c r="H84" s="39"/>
      <c r="I84" s="39"/>
      <c r="J84" s="39"/>
    </row>
    <row r="85" spans="8:10" ht="21.75" customHeight="1">
      <c r="H85" s="39"/>
      <c r="I85" s="39"/>
      <c r="J85" s="39"/>
    </row>
    <row r="86" spans="8:10" ht="21.75" customHeight="1">
      <c r="H86" s="39"/>
      <c r="I86" s="39"/>
      <c r="J86" s="39"/>
    </row>
    <row r="87" spans="8:10" ht="21.75" customHeight="1">
      <c r="H87" s="39"/>
      <c r="I87" s="39"/>
      <c r="J87" s="39"/>
    </row>
    <row r="88" spans="8:10" ht="21.75" customHeight="1">
      <c r="H88" s="39"/>
      <c r="I88" s="39"/>
      <c r="J88" s="39"/>
    </row>
    <row r="89" spans="8:10" ht="21.75" customHeight="1">
      <c r="H89" s="39"/>
      <c r="I89" s="39"/>
      <c r="J89" s="39"/>
    </row>
    <row r="90" spans="8:10" ht="21.75" customHeight="1">
      <c r="H90" s="39"/>
      <c r="I90" s="39"/>
      <c r="J90" s="39"/>
    </row>
    <row r="91" spans="8:10" ht="21.75" customHeight="1">
      <c r="H91" s="39"/>
      <c r="I91" s="39"/>
      <c r="J91" s="39"/>
    </row>
    <row r="92" spans="8:10" ht="21.75" customHeight="1">
      <c r="H92" s="39"/>
      <c r="I92" s="39"/>
      <c r="J92" s="39"/>
    </row>
    <row r="93" spans="8:10" ht="21.75" customHeight="1">
      <c r="H93" s="39"/>
      <c r="I93" s="39"/>
      <c r="J93" s="39"/>
    </row>
    <row r="94" spans="8:10" ht="21.75" customHeight="1">
      <c r="H94" s="39"/>
      <c r="I94" s="39"/>
      <c r="J94" s="39"/>
    </row>
    <row r="95" spans="8:10" ht="21.75" customHeight="1">
      <c r="H95" s="39"/>
      <c r="I95" s="39"/>
      <c r="J95" s="39"/>
    </row>
    <row r="96" spans="8:10" ht="21.75" customHeight="1">
      <c r="H96" s="39"/>
      <c r="I96" s="39"/>
      <c r="J96" s="39"/>
    </row>
    <row r="97" spans="8:10" ht="21.75" customHeight="1">
      <c r="H97" s="39"/>
      <c r="I97" s="39"/>
      <c r="J97" s="39"/>
    </row>
    <row r="98" spans="8:10" ht="21.75" customHeight="1">
      <c r="H98" s="39"/>
      <c r="I98" s="39"/>
      <c r="J98" s="39"/>
    </row>
    <row r="99" spans="8:10" ht="21.75" customHeight="1">
      <c r="H99" s="39"/>
      <c r="I99" s="39"/>
      <c r="J99" s="39"/>
    </row>
    <row r="100" spans="8:10" ht="21.75" customHeight="1">
      <c r="H100" s="39"/>
      <c r="I100" s="39"/>
      <c r="J100" s="39"/>
    </row>
    <row r="101" spans="8:10" ht="21.75" customHeight="1">
      <c r="H101" s="39"/>
      <c r="I101" s="39"/>
      <c r="J101" s="39"/>
    </row>
    <row r="102" spans="8:10" ht="21.75" customHeight="1">
      <c r="H102" s="39"/>
      <c r="I102" s="39"/>
      <c r="J102" s="39"/>
    </row>
    <row r="103" spans="8:10" ht="21.75" customHeight="1">
      <c r="H103" s="39"/>
      <c r="I103" s="39"/>
      <c r="J103" s="39"/>
    </row>
    <row r="104" spans="8:10" ht="21.75" customHeight="1">
      <c r="H104" s="39"/>
      <c r="I104" s="39"/>
      <c r="J104" s="39"/>
    </row>
    <row r="105" spans="8:10" ht="21.75" customHeight="1">
      <c r="H105" s="39"/>
      <c r="I105" s="39"/>
      <c r="J105" s="39"/>
    </row>
    <row r="106" spans="8:10" ht="21.75" customHeight="1">
      <c r="H106" s="39"/>
      <c r="I106" s="39"/>
      <c r="J106" s="39"/>
    </row>
    <row r="107" spans="8:10" ht="21.75" customHeight="1">
      <c r="H107" s="39"/>
      <c r="I107" s="39"/>
      <c r="J107" s="39"/>
    </row>
    <row r="108" spans="8:10" ht="21.75" customHeight="1">
      <c r="H108" s="39"/>
      <c r="I108" s="39"/>
      <c r="J108" s="39"/>
    </row>
    <row r="109" spans="8:10" ht="21.75" customHeight="1">
      <c r="H109" s="39"/>
      <c r="I109" s="39"/>
      <c r="J109" s="39"/>
    </row>
    <row r="110" spans="8:10" ht="21.75" customHeight="1">
      <c r="H110" s="39"/>
      <c r="I110" s="39"/>
      <c r="J110" s="39"/>
    </row>
    <row r="111" spans="8:10" ht="21.75" customHeight="1">
      <c r="H111" s="39"/>
      <c r="I111" s="39"/>
      <c r="J111" s="39"/>
    </row>
    <row r="112" spans="8:10" ht="21.75" customHeight="1">
      <c r="H112" s="39"/>
      <c r="I112" s="39"/>
      <c r="J112" s="39"/>
    </row>
    <row r="113" spans="8:10" ht="21.75" customHeight="1">
      <c r="H113" s="39"/>
      <c r="I113" s="39"/>
      <c r="J113" s="39"/>
    </row>
    <row r="114" spans="8:10" ht="21.75" customHeight="1">
      <c r="H114" s="39"/>
      <c r="I114" s="39"/>
      <c r="J114" s="39"/>
    </row>
    <row r="115" spans="8:10" ht="21.75" customHeight="1">
      <c r="H115" s="39"/>
      <c r="I115" s="39"/>
      <c r="J115" s="39"/>
    </row>
    <row r="116" spans="8:10" ht="21.75" customHeight="1">
      <c r="H116" s="39"/>
      <c r="I116" s="39"/>
      <c r="J116" s="39"/>
    </row>
    <row r="117" spans="8:10" ht="21.75" customHeight="1">
      <c r="H117" s="39"/>
      <c r="I117" s="39"/>
      <c r="J117" s="39"/>
    </row>
    <row r="118" spans="8:10" ht="21.75" customHeight="1">
      <c r="H118" s="39"/>
      <c r="I118" s="39"/>
      <c r="J118" s="39"/>
    </row>
    <row r="119" spans="8:10" ht="21.75" customHeight="1">
      <c r="H119" s="39"/>
      <c r="I119" s="39"/>
      <c r="J119" s="39"/>
    </row>
    <row r="120" spans="8:10" ht="21.75" customHeight="1">
      <c r="H120" s="39"/>
      <c r="I120" s="39"/>
      <c r="J120" s="39"/>
    </row>
    <row r="121" spans="8:10" ht="21.75" customHeight="1">
      <c r="H121" s="39"/>
      <c r="I121" s="39"/>
      <c r="J121" s="39"/>
    </row>
    <row r="122" spans="8:10" ht="21.75" customHeight="1">
      <c r="H122" s="39"/>
      <c r="I122" s="39"/>
      <c r="J122" s="39"/>
    </row>
    <row r="123" spans="8:10" ht="21.75" customHeight="1">
      <c r="H123" s="39"/>
      <c r="I123" s="39"/>
      <c r="J123" s="39"/>
    </row>
    <row r="124" spans="8:10" ht="21.75" customHeight="1">
      <c r="H124" s="39"/>
      <c r="I124" s="39"/>
      <c r="J124" s="39"/>
    </row>
    <row r="125" spans="8:10" ht="21.75" customHeight="1">
      <c r="H125" s="39"/>
      <c r="I125" s="39"/>
      <c r="J125" s="39"/>
    </row>
    <row r="126" spans="8:10" ht="21.75" customHeight="1">
      <c r="H126" s="39"/>
      <c r="I126" s="39"/>
      <c r="J126" s="39"/>
    </row>
    <row r="127" spans="8:10" ht="21.75" customHeight="1">
      <c r="H127" s="39"/>
      <c r="I127" s="39"/>
      <c r="J127" s="39"/>
    </row>
    <row r="128" spans="8:10" ht="21.75" customHeight="1">
      <c r="H128" s="39"/>
      <c r="I128" s="39"/>
      <c r="J128" s="39"/>
    </row>
    <row r="129" spans="8:10" ht="21.75" customHeight="1">
      <c r="H129" s="39"/>
      <c r="I129" s="39"/>
      <c r="J129" s="39"/>
    </row>
    <row r="130" spans="8:10" ht="21.75" customHeight="1">
      <c r="H130" s="39"/>
      <c r="I130" s="39"/>
      <c r="J130" s="39"/>
    </row>
    <row r="131" spans="8:10" ht="21.75" customHeight="1">
      <c r="H131" s="39"/>
      <c r="I131" s="39"/>
      <c r="J131" s="39"/>
    </row>
    <row r="132" spans="8:10" ht="21.75" customHeight="1">
      <c r="H132" s="39"/>
      <c r="I132" s="39"/>
      <c r="J132" s="39"/>
    </row>
    <row r="133" spans="8:10" ht="21.75" customHeight="1">
      <c r="H133" s="39"/>
      <c r="I133" s="39"/>
      <c r="J133" s="39"/>
    </row>
    <row r="134" spans="8:10" ht="21.75" customHeight="1">
      <c r="H134" s="39"/>
      <c r="I134" s="39"/>
      <c r="J134" s="39"/>
    </row>
    <row r="135" spans="8:10" ht="21.75" customHeight="1">
      <c r="H135" s="39"/>
      <c r="I135" s="39"/>
      <c r="J135" s="39"/>
    </row>
    <row r="136" spans="8:10" ht="21.75" customHeight="1">
      <c r="H136" s="39"/>
      <c r="I136" s="39"/>
      <c r="J136" s="39"/>
    </row>
    <row r="137" spans="8:10" ht="21.75" customHeight="1">
      <c r="H137" s="39"/>
      <c r="I137" s="39"/>
      <c r="J137" s="39"/>
    </row>
    <row r="138" spans="8:10" ht="21.75" customHeight="1">
      <c r="H138" s="39"/>
      <c r="I138" s="39"/>
      <c r="J138" s="39"/>
    </row>
    <row r="139" spans="8:10" ht="21.75" customHeight="1">
      <c r="H139" s="39"/>
      <c r="I139" s="39"/>
      <c r="J139" s="39"/>
    </row>
    <row r="140" spans="8:10" ht="21.75" customHeight="1">
      <c r="H140" s="39"/>
      <c r="I140" s="39"/>
      <c r="J140" s="39"/>
    </row>
    <row r="141" spans="8:10" ht="21.75" customHeight="1">
      <c r="H141" s="39"/>
      <c r="I141" s="39"/>
      <c r="J141" s="39"/>
    </row>
    <row r="142" spans="8:10" ht="21.75" customHeight="1">
      <c r="H142" s="39"/>
      <c r="I142" s="39"/>
      <c r="J142" s="39"/>
    </row>
    <row r="143" spans="8:10" ht="21.75" customHeight="1">
      <c r="H143" s="39"/>
      <c r="I143" s="39"/>
      <c r="J143" s="39"/>
    </row>
    <row r="144" spans="8:10" ht="21.75" customHeight="1">
      <c r="H144" s="39"/>
      <c r="I144" s="39"/>
      <c r="J144" s="39"/>
    </row>
    <row r="145" spans="8:10" ht="21.75" customHeight="1">
      <c r="H145" s="39"/>
      <c r="I145" s="39"/>
      <c r="J145" s="39"/>
    </row>
    <row r="146" spans="8:10" ht="21.75" customHeight="1">
      <c r="H146" s="39"/>
      <c r="I146" s="39"/>
      <c r="J146" s="39"/>
    </row>
    <row r="147" spans="8:10" ht="21.75" customHeight="1">
      <c r="H147" s="39"/>
      <c r="I147" s="39"/>
      <c r="J147" s="39"/>
    </row>
    <row r="148" spans="8:10" ht="21.75" customHeight="1">
      <c r="H148" s="39"/>
      <c r="I148" s="39"/>
      <c r="J148" s="39"/>
    </row>
    <row r="149" spans="8:10" ht="21.75" customHeight="1">
      <c r="H149" s="39"/>
      <c r="I149" s="39"/>
      <c r="J149" s="39"/>
    </row>
    <row r="150" spans="8:10" ht="21.75" customHeight="1">
      <c r="H150" s="39"/>
      <c r="I150" s="39"/>
      <c r="J150" s="39"/>
    </row>
    <row r="151" spans="8:10" ht="21.75" customHeight="1">
      <c r="H151" s="39"/>
      <c r="I151" s="39"/>
      <c r="J151" s="39"/>
    </row>
    <row r="152" spans="8:10" ht="21.75" customHeight="1">
      <c r="H152" s="39"/>
      <c r="I152" s="39"/>
      <c r="J152" s="39"/>
    </row>
    <row r="153" spans="8:10" ht="21.75" customHeight="1">
      <c r="H153" s="39"/>
      <c r="I153" s="39"/>
      <c r="J153" s="39"/>
    </row>
    <row r="154" spans="8:10" ht="21.75" customHeight="1">
      <c r="H154" s="39"/>
      <c r="I154" s="39"/>
      <c r="J154" s="39"/>
    </row>
    <row r="155" spans="8:10" ht="21.75" customHeight="1">
      <c r="H155" s="39"/>
      <c r="I155" s="39"/>
      <c r="J155" s="39"/>
    </row>
    <row r="156" spans="8:10" ht="21.75" customHeight="1">
      <c r="H156" s="39"/>
      <c r="I156" s="39"/>
      <c r="J156" s="39"/>
    </row>
    <row r="157" spans="8:10" ht="21.75" customHeight="1">
      <c r="H157" s="39"/>
      <c r="I157" s="39"/>
      <c r="J157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"/>
  <sheetViews>
    <sheetView zoomScale="85" zoomScaleNormal="85" zoomScalePageLayoutView="0" workbookViewId="0" topLeftCell="A1">
      <selection activeCell="A4" sqref="A4"/>
    </sheetView>
  </sheetViews>
  <sheetFormatPr defaultColWidth="8.8515625" defaultRowHeight="12.75"/>
  <cols>
    <col min="1" max="1" width="11.421875" style="0" customWidth="1"/>
    <col min="2" max="2" width="51.140625" style="0" customWidth="1"/>
    <col min="3" max="3" width="8.8515625" style="0" customWidth="1"/>
    <col min="4" max="4" width="0.13671875" style="0" customWidth="1"/>
    <col min="5" max="5" width="13.421875" style="0" customWidth="1"/>
    <col min="6" max="6" width="8.8515625" style="0" customWidth="1"/>
    <col min="7" max="7" width="12.7109375" style="0" customWidth="1"/>
    <col min="8" max="8" width="13.00390625" style="0" customWidth="1"/>
    <col min="9" max="9" width="16.140625" style="0" customWidth="1"/>
    <col min="10" max="10" width="17.28125" style="0" customWidth="1"/>
    <col min="11" max="12" width="18.8515625" style="0" customWidth="1"/>
    <col min="13" max="13" width="38.00390625" style="8" bestFit="1" customWidth="1"/>
    <col min="14" max="14" width="34.8515625" style="8" bestFit="1" customWidth="1"/>
    <col min="15" max="15" width="31.421875" style="8" bestFit="1" customWidth="1"/>
    <col min="16" max="17" width="20.28125" style="8" customWidth="1"/>
    <col min="18" max="18" width="31.421875" style="8" bestFit="1" customWidth="1"/>
    <col min="19" max="19" width="26.421875" style="8" bestFit="1" customWidth="1"/>
    <col min="20" max="20" width="26.421875" style="8" customWidth="1"/>
    <col min="21" max="21" width="14.00390625" style="0" customWidth="1"/>
    <col min="22" max="22" width="12.00390625" style="0" customWidth="1"/>
    <col min="23" max="23" width="19.00390625" style="0" customWidth="1"/>
    <col min="24" max="24" width="28.140625" style="8" bestFit="1" customWidth="1"/>
    <col min="25" max="25" width="22.28125" style="8" bestFit="1" customWidth="1"/>
  </cols>
  <sheetData>
    <row r="1" spans="1:25" s="4" customFormat="1" ht="22.5" customHeight="1" thickBot="1">
      <c r="A1" s="55" t="s">
        <v>106</v>
      </c>
      <c r="B1" s="1" t="s">
        <v>92</v>
      </c>
      <c r="C1" s="21" t="s">
        <v>1</v>
      </c>
      <c r="D1" s="2" t="s">
        <v>2</v>
      </c>
      <c r="E1" s="2" t="s">
        <v>3</v>
      </c>
      <c r="F1" s="2" t="s">
        <v>4</v>
      </c>
      <c r="G1" s="2" t="s">
        <v>39</v>
      </c>
      <c r="H1" s="3" t="s">
        <v>5</v>
      </c>
      <c r="I1" s="2" t="s">
        <v>67</v>
      </c>
      <c r="J1" s="2" t="s">
        <v>69</v>
      </c>
      <c r="K1" s="2" t="s">
        <v>70</v>
      </c>
      <c r="L1" s="2" t="s">
        <v>71</v>
      </c>
      <c r="M1" s="22" t="s">
        <v>62</v>
      </c>
      <c r="N1" s="23" t="s">
        <v>63</v>
      </c>
      <c r="O1" s="48" t="s">
        <v>61</v>
      </c>
      <c r="P1" s="52" t="s">
        <v>64</v>
      </c>
      <c r="Q1" s="52" t="s">
        <v>65</v>
      </c>
      <c r="R1" s="47" t="s">
        <v>82</v>
      </c>
      <c r="S1" s="47" t="s">
        <v>66</v>
      </c>
      <c r="T1" s="52" t="s">
        <v>65</v>
      </c>
      <c r="U1" s="2" t="s">
        <v>29</v>
      </c>
      <c r="V1" s="2" t="s">
        <v>38</v>
      </c>
      <c r="W1" s="3" t="s">
        <v>40</v>
      </c>
      <c r="X1" s="32" t="s">
        <v>59</v>
      </c>
      <c r="Y1" s="33" t="s">
        <v>60</v>
      </c>
    </row>
    <row r="2" spans="1:25" s="5" customFormat="1" ht="22.5" customHeight="1">
      <c r="A2" s="11">
        <v>14</v>
      </c>
      <c r="B2" s="6" t="s">
        <v>19</v>
      </c>
      <c r="C2" s="11" t="s">
        <v>31</v>
      </c>
      <c r="D2" s="12" t="s">
        <v>42</v>
      </c>
      <c r="E2" s="12" t="s">
        <v>36</v>
      </c>
      <c r="F2" s="12" t="s">
        <v>46</v>
      </c>
      <c r="G2" s="13">
        <v>0.3</v>
      </c>
      <c r="H2" s="15" t="s">
        <v>48</v>
      </c>
      <c r="K2" s="12"/>
      <c r="L2" s="12"/>
      <c r="M2" s="26">
        <v>100.56</v>
      </c>
      <c r="N2" s="27">
        <v>2.0447701</v>
      </c>
      <c r="O2" s="10">
        <v>101.42600000000002</v>
      </c>
      <c r="P2" s="10">
        <v>2.0689320916834424</v>
      </c>
      <c r="Q2" s="10">
        <f>2*P2</f>
        <v>4.137864183366885</v>
      </c>
      <c r="R2" s="10">
        <v>2.02777004</v>
      </c>
      <c r="S2" s="9">
        <v>0.04210210438331418</v>
      </c>
      <c r="T2" s="31">
        <f>2*S2</f>
        <v>0.08420420876662836</v>
      </c>
      <c r="U2" s="12" t="s">
        <v>37</v>
      </c>
      <c r="V2" s="12" t="s">
        <v>52</v>
      </c>
      <c r="W2" s="15"/>
      <c r="X2" s="36"/>
      <c r="Y2" s="37">
        <v>0.088309519</v>
      </c>
    </row>
    <row r="3" spans="1:25" s="5" customFormat="1" ht="22.5" customHeight="1">
      <c r="A3" s="11">
        <v>15</v>
      </c>
      <c r="B3" s="6" t="s">
        <v>20</v>
      </c>
      <c r="C3" s="11" t="s">
        <v>31</v>
      </c>
      <c r="D3" s="12" t="s">
        <v>42</v>
      </c>
      <c r="E3" s="12" t="s">
        <v>36</v>
      </c>
      <c r="F3" s="12" t="s">
        <v>46</v>
      </c>
      <c r="G3" s="13">
        <v>0.3</v>
      </c>
      <c r="H3" s="15" t="s">
        <v>49</v>
      </c>
      <c r="K3" s="12"/>
      <c r="L3" s="12"/>
      <c r="M3" s="26">
        <v>88.1</v>
      </c>
      <c r="N3" s="27">
        <v>2.0743101</v>
      </c>
      <c r="O3" s="30">
        <v>89.30833333333334</v>
      </c>
      <c r="P3" s="10">
        <v>2.721348317776696</v>
      </c>
      <c r="Q3" s="10">
        <f>2*P3</f>
        <v>5.442696635553392</v>
      </c>
      <c r="R3" s="10">
        <v>2.0465750333333337</v>
      </c>
      <c r="S3" s="10">
        <v>0.06509353908646308</v>
      </c>
      <c r="T3" s="31">
        <f>2*S3</f>
        <v>0.13018707817292616</v>
      </c>
      <c r="U3" s="12" t="s">
        <v>37</v>
      </c>
      <c r="V3" s="12" t="s">
        <v>52</v>
      </c>
      <c r="W3" s="15"/>
      <c r="X3" s="36"/>
      <c r="Y3" s="37">
        <v>0.1268681</v>
      </c>
    </row>
    <row r="4" spans="1:13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8"/>
    </row>
    <row r="5" ht="19.5" customHeight="1"/>
    <row r="6" ht="19.5" customHeight="1"/>
    <row r="7" ht="19.5" customHeight="1"/>
    <row r="8" ht="19.5" customHeight="1"/>
    <row r="9" ht="19.5" customHeight="1"/>
    <row r="10" ht="12.7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10"/>
  <sheetViews>
    <sheetView zoomScale="85" zoomScaleNormal="85" zoomScalePageLayoutView="0" workbookViewId="0" topLeftCell="A1">
      <selection activeCell="B6" sqref="B6"/>
    </sheetView>
  </sheetViews>
  <sheetFormatPr defaultColWidth="9.140625" defaultRowHeight="12.75"/>
  <cols>
    <col min="1" max="16384" width="9.140625" style="135" customWidth="1"/>
  </cols>
  <sheetData>
    <row r="1" spans="1:6" ht="12.75">
      <c r="A1" s="135" t="s">
        <v>139</v>
      </c>
      <c r="F1" s="135" t="s">
        <v>140</v>
      </c>
    </row>
    <row r="3" ht="12.75">
      <c r="A3" s="135" t="s">
        <v>141</v>
      </c>
    </row>
    <row r="4" spans="1:6" ht="15">
      <c r="A4" s="135" t="s">
        <v>142</v>
      </c>
      <c r="B4" s="135">
        <v>1.46</v>
      </c>
      <c r="D4" s="172" t="s">
        <v>143</v>
      </c>
      <c r="E4" s="135" t="s">
        <v>144</v>
      </c>
      <c r="F4" s="135">
        <f>B4^2</f>
        <v>2.1315999999999997</v>
      </c>
    </row>
    <row r="5" spans="1:6" ht="15">
      <c r="A5" s="135" t="s">
        <v>145</v>
      </c>
      <c r="B5" s="135">
        <v>1</v>
      </c>
      <c r="D5" s="172" t="s">
        <v>146</v>
      </c>
      <c r="E5" s="135" t="s">
        <v>147</v>
      </c>
      <c r="F5" s="135">
        <f>B5^2</f>
        <v>1</v>
      </c>
    </row>
    <row r="6" ht="12.75">
      <c r="B6" s="135" t="s">
        <v>240</v>
      </c>
    </row>
    <row r="7" spans="1:24" ht="12.75">
      <c r="A7" s="173" t="s">
        <v>148</v>
      </c>
      <c r="B7" s="173"/>
      <c r="E7" s="173" t="s">
        <v>149</v>
      </c>
      <c r="F7" s="173"/>
      <c r="J7" s="173" t="s">
        <v>150</v>
      </c>
      <c r="K7" s="173"/>
      <c r="M7" s="173" t="s">
        <v>151</v>
      </c>
      <c r="N7" s="173"/>
      <c r="P7" s="173" t="s">
        <v>152</v>
      </c>
      <c r="Q7" s="173"/>
      <c r="S7" s="173" t="s">
        <v>153</v>
      </c>
      <c r="T7" s="173"/>
      <c r="W7" s="200" t="s">
        <v>176</v>
      </c>
      <c r="X7" s="201"/>
    </row>
    <row r="8" spans="5:25" ht="14.25" customHeight="1">
      <c r="E8" s="135" t="s">
        <v>157</v>
      </c>
      <c r="W8" s="137"/>
      <c r="Y8" s="135" t="s">
        <v>177</v>
      </c>
    </row>
    <row r="9" spans="1:30" ht="14.25" customHeight="1">
      <c r="A9" s="135" t="s">
        <v>154</v>
      </c>
      <c r="B9" s="172" t="s">
        <v>155</v>
      </c>
      <c r="C9" s="135" t="s">
        <v>156</v>
      </c>
      <c r="J9" s="135" t="s">
        <v>154</v>
      </c>
      <c r="K9" s="135" t="s">
        <v>156</v>
      </c>
      <c r="M9" s="135" t="s">
        <v>154</v>
      </c>
      <c r="N9" s="135" t="s">
        <v>156</v>
      </c>
      <c r="P9" s="135" t="s">
        <v>154</v>
      </c>
      <c r="Q9" s="135" t="s">
        <v>156</v>
      </c>
      <c r="S9" s="135" t="s">
        <v>154</v>
      </c>
      <c r="T9" s="172" t="s">
        <v>155</v>
      </c>
      <c r="U9" s="135" t="s">
        <v>156</v>
      </c>
      <c r="W9" s="138" t="s">
        <v>172</v>
      </c>
      <c r="X9" s="135" t="s">
        <v>156</v>
      </c>
      <c r="Y9" s="138"/>
      <c r="AC9" s="137"/>
      <c r="AD9" s="136"/>
    </row>
    <row r="10" spans="1:30" ht="12.75">
      <c r="A10" s="135">
        <v>0</v>
      </c>
      <c r="B10" s="135">
        <f>F$4*(1-((3*A10*(F$4-F$5))/(2*F$4+F$5+A10*(F$4-F$5))))</f>
        <v>2.1315999999999997</v>
      </c>
      <c r="C10" s="135">
        <f>SQRT(B10)</f>
        <v>1.46</v>
      </c>
      <c r="J10" s="135">
        <v>0</v>
      </c>
      <c r="K10" s="135">
        <f aca="true" t="shared" si="0" ref="K10:K41">((1-J10)*B$4)+(J10*B$5)</f>
        <v>1.46</v>
      </c>
      <c r="M10" s="135">
        <v>0</v>
      </c>
      <c r="N10" s="135">
        <f aca="true" t="shared" si="1" ref="N10:N41">1/(((1-M10)/B$4)+(J10/B$5))</f>
        <v>1.4600000000000002</v>
      </c>
      <c r="P10" s="135">
        <v>0</v>
      </c>
      <c r="Q10" s="135">
        <f aca="true" t="shared" si="2" ref="Q10:Q41">B$4*((1+P10*(SQRT(B$5/B$4)-1))/(1+P10*(SQRT(B$4/B$5)-1)))</f>
        <v>1.46</v>
      </c>
      <c r="S10" s="135">
        <v>0</v>
      </c>
      <c r="T10" s="135">
        <f>(1-S10)*F$4+S10*F$5</f>
        <v>2.1315999999999997</v>
      </c>
      <c r="U10" s="135">
        <f>SQRT(T10)</f>
        <v>1.46</v>
      </c>
      <c r="W10" s="135">
        <v>0</v>
      </c>
      <c r="X10" s="136">
        <f>B$4*(1-((3*W10*(B$4-B$5))/((2*B$4)+B$5+(W10*(B$4-B$5)))))</f>
        <v>1.46</v>
      </c>
      <c r="Y10" s="136"/>
      <c r="AC10" s="174"/>
      <c r="AD10" s="136"/>
    </row>
    <row r="11" spans="1:30" ht="12.75">
      <c r="A11" s="135">
        <f>A10+0.01</f>
        <v>0.01</v>
      </c>
      <c r="B11" s="135">
        <f aca="true" t="shared" si="3" ref="B11:B74">F$4*(1-((3*A11*(F$4-F$5))/(2*F$4+F$5+A11*(F$4-F$5))))</f>
        <v>2.1178805313700817</v>
      </c>
      <c r="C11" s="135">
        <f>SQRT(B11)</f>
        <v>1.4552939673378988</v>
      </c>
      <c r="J11" s="135">
        <f>J10+0.01</f>
        <v>0.01</v>
      </c>
      <c r="K11" s="135">
        <f t="shared" si="0"/>
        <v>1.4554</v>
      </c>
      <c r="M11" s="135">
        <f>M10+0.01</f>
        <v>0.01</v>
      </c>
      <c r="N11" s="135">
        <f t="shared" si="1"/>
        <v>1.4533147521401553</v>
      </c>
      <c r="P11" s="135">
        <f>P10+0.01</f>
        <v>0.01</v>
      </c>
      <c r="Q11" s="135">
        <f t="shared" si="2"/>
        <v>1.454453352773319</v>
      </c>
      <c r="S11" s="135">
        <f>S10+0.01</f>
        <v>0.01</v>
      </c>
      <c r="T11" s="135">
        <f aca="true" t="shared" si="4" ref="T11:T74">(1-S11)*F$4+S11*F$5</f>
        <v>2.1202839999999994</v>
      </c>
      <c r="U11" s="135">
        <f aca="true" t="shared" si="5" ref="U11:U74">SQRT(T11)</f>
        <v>1.4561195005905248</v>
      </c>
      <c r="W11" s="135">
        <f>W10+0.01</f>
        <v>0.01</v>
      </c>
      <c r="X11" s="136">
        <f aca="true" t="shared" si="6" ref="X11:X74">B$4*(1-((3*W11*(B$4-B$5))/((2*B$4)+B$5+(W11*(B$4-B$5)))))</f>
        <v>1.4548662284054426</v>
      </c>
      <c r="Y11" s="136"/>
      <c r="AC11" s="136"/>
      <c r="AD11" s="136"/>
    </row>
    <row r="12" spans="1:30" ht="12.75">
      <c r="A12" s="135">
        <f aca="true" t="shared" si="7" ref="A12:A75">A11+0.01</f>
        <v>0.02</v>
      </c>
      <c r="B12" s="135">
        <f t="shared" si="3"/>
        <v>2.1042198044886784</v>
      </c>
      <c r="C12" s="135">
        <f>SQRT(B12)</f>
        <v>1.4505929148071413</v>
      </c>
      <c r="J12" s="135">
        <f aca="true" t="shared" si="8" ref="J12:J75">J11+0.01</f>
        <v>0.02</v>
      </c>
      <c r="K12" s="135">
        <f t="shared" si="0"/>
        <v>1.4507999999999999</v>
      </c>
      <c r="M12" s="135">
        <f aca="true" t="shared" si="9" ref="M12:M75">M11+0.01</f>
        <v>0.02</v>
      </c>
      <c r="N12" s="135">
        <f t="shared" si="1"/>
        <v>1.4466904478795084</v>
      </c>
      <c r="P12" s="135">
        <f aca="true" t="shared" si="10" ref="P12:P75">P11+0.01</f>
        <v>0.02</v>
      </c>
      <c r="Q12" s="135">
        <f t="shared" si="2"/>
        <v>1.4489297175189904</v>
      </c>
      <c r="S12" s="135">
        <f aca="true" t="shared" si="11" ref="S12:S75">S11+0.01</f>
        <v>0.02</v>
      </c>
      <c r="T12" s="135">
        <f t="shared" si="4"/>
        <v>2.1089679999999995</v>
      </c>
      <c r="U12" s="135">
        <f t="shared" si="5"/>
        <v>1.4522286321375155</v>
      </c>
      <c r="W12" s="135">
        <f aca="true" t="shared" si="12" ref="W12:W75">W11+0.01</f>
        <v>0.02</v>
      </c>
      <c r="X12" s="136">
        <f t="shared" si="6"/>
        <v>1.4497444772472767</v>
      </c>
      <c r="Y12" s="136"/>
      <c r="AC12" s="136"/>
      <c r="AD12" s="136"/>
    </row>
    <row r="13" spans="1:30" ht="12.75">
      <c r="A13" s="135">
        <f t="shared" si="7"/>
        <v>0.03</v>
      </c>
      <c r="B13" s="135">
        <f t="shared" si="3"/>
        <v>2.0906174428956863</v>
      </c>
      <c r="C13" s="135">
        <f aca="true" t="shared" si="13" ref="C13:C76">SQRT(B13)</f>
        <v>1.445896760801298</v>
      </c>
      <c r="J13" s="135">
        <f t="shared" si="8"/>
        <v>0.03</v>
      </c>
      <c r="K13" s="135">
        <f t="shared" si="0"/>
        <v>1.4462</v>
      </c>
      <c r="M13" s="135">
        <f t="shared" si="9"/>
        <v>0.03</v>
      </c>
      <c r="N13" s="135">
        <f t="shared" si="1"/>
        <v>1.4401262576445057</v>
      </c>
      <c r="P13" s="135">
        <f t="shared" si="10"/>
        <v>0.03</v>
      </c>
      <c r="Q13" s="135">
        <f t="shared" si="2"/>
        <v>1.443428951325101</v>
      </c>
      <c r="S13" s="135">
        <f t="shared" si="11"/>
        <v>0.03</v>
      </c>
      <c r="T13" s="135">
        <f t="shared" si="4"/>
        <v>2.0976519999999996</v>
      </c>
      <c r="U13" s="135">
        <f t="shared" si="5"/>
        <v>1.4483273110730184</v>
      </c>
      <c r="W13" s="135">
        <f t="shared" si="12"/>
        <v>0.03</v>
      </c>
      <c r="X13" s="136">
        <f t="shared" si="6"/>
        <v>1.4446347043571102</v>
      </c>
      <c r="Y13" s="136"/>
      <c r="AC13" s="136"/>
      <c r="AD13" s="136"/>
    </row>
    <row r="14" spans="1:30" ht="12.75">
      <c r="A14" s="135">
        <f t="shared" si="7"/>
        <v>0.04</v>
      </c>
      <c r="B14" s="135">
        <f t="shared" si="3"/>
        <v>2.077073073340989</v>
      </c>
      <c r="C14" s="135">
        <f t="shared" si="13"/>
        <v>1.4412054237134235</v>
      </c>
      <c r="J14" s="135">
        <f t="shared" si="8"/>
        <v>0.04</v>
      </c>
      <c r="K14" s="135">
        <f t="shared" si="0"/>
        <v>1.4416</v>
      </c>
      <c r="M14" s="135">
        <f t="shared" si="9"/>
        <v>0.04</v>
      </c>
      <c r="N14" s="135">
        <f t="shared" si="1"/>
        <v>1.4336213668499607</v>
      </c>
      <c r="P14" s="135">
        <f t="shared" si="10"/>
        <v>0.04</v>
      </c>
      <c r="Q14" s="135">
        <f t="shared" si="2"/>
        <v>1.4379509124606669</v>
      </c>
      <c r="S14" s="135">
        <f t="shared" si="11"/>
        <v>0.04</v>
      </c>
      <c r="T14" s="135">
        <f t="shared" si="4"/>
        <v>2.0863359999999997</v>
      </c>
      <c r="U14" s="135">
        <f t="shared" si="5"/>
        <v>1.4444154527005033</v>
      </c>
      <c r="W14" s="135">
        <f t="shared" si="12"/>
        <v>0.04</v>
      </c>
      <c r="X14" s="136">
        <f t="shared" si="6"/>
        <v>1.4395368677635587</v>
      </c>
      <c r="Y14" s="136"/>
      <c r="AC14" s="136"/>
      <c r="AD14" s="136"/>
    </row>
    <row r="15" spans="1:30" ht="12.75">
      <c r="A15" s="135">
        <f t="shared" si="7"/>
        <v>0.05</v>
      </c>
      <c r="B15" s="135">
        <f t="shared" si="3"/>
        <v>2.0635863257503124</v>
      </c>
      <c r="C15" s="135">
        <f t="shared" si="13"/>
        <v>1.4365188219269223</v>
      </c>
      <c r="J15" s="135">
        <f t="shared" si="8"/>
        <v>0.05</v>
      </c>
      <c r="K15" s="135">
        <f t="shared" si="0"/>
        <v>1.437</v>
      </c>
      <c r="M15" s="135">
        <f t="shared" si="9"/>
        <v>0.05</v>
      </c>
      <c r="N15" s="135">
        <f t="shared" si="1"/>
        <v>1.4271749755620724</v>
      </c>
      <c r="P15" s="135">
        <f t="shared" si="10"/>
        <v>0.05</v>
      </c>
      <c r="Q15" s="135">
        <f t="shared" si="2"/>
        <v>1.4324954603634596</v>
      </c>
      <c r="S15" s="135">
        <f t="shared" si="11"/>
        <v>0.05</v>
      </c>
      <c r="T15" s="135">
        <f t="shared" si="4"/>
        <v>2.0750199999999994</v>
      </c>
      <c r="U15" s="135">
        <f t="shared" si="5"/>
        <v>1.4404929711734102</v>
      </c>
      <c r="W15" s="135">
        <f t="shared" si="12"/>
        <v>0.05</v>
      </c>
      <c r="X15" s="136">
        <f t="shared" si="6"/>
        <v>1.4344509256910982</v>
      </c>
      <c r="Y15" s="136"/>
      <c r="AC15" s="136"/>
      <c r="AD15" s="136"/>
    </row>
    <row r="16" spans="1:30" ht="12.75">
      <c r="A16" s="135">
        <f t="shared" si="7"/>
        <v>0.060000000000000005</v>
      </c>
      <c r="B16" s="135">
        <f t="shared" si="3"/>
        <v>2.0501568331915236</v>
      </c>
      <c r="C16" s="135">
        <f t="shared" si="13"/>
        <v>1.4318368738063438</v>
      </c>
      <c r="J16" s="135">
        <f t="shared" si="8"/>
        <v>0.060000000000000005</v>
      </c>
      <c r="K16" s="135">
        <f t="shared" si="0"/>
        <v>1.4324</v>
      </c>
      <c r="M16" s="135">
        <f t="shared" si="9"/>
        <v>0.060000000000000005</v>
      </c>
      <c r="N16" s="135">
        <f t="shared" si="1"/>
        <v>1.4207862981704942</v>
      </c>
      <c r="P16" s="135">
        <f t="shared" si="10"/>
        <v>0.060000000000000005</v>
      </c>
      <c r="Q16" s="135">
        <f t="shared" si="2"/>
        <v>1.427062455627984</v>
      </c>
      <c r="S16" s="135">
        <f t="shared" si="11"/>
        <v>0.060000000000000005</v>
      </c>
      <c r="T16" s="135">
        <f t="shared" si="4"/>
        <v>2.0637039999999995</v>
      </c>
      <c r="U16" s="135">
        <f t="shared" si="5"/>
        <v>1.4365597794731688</v>
      </c>
      <c r="W16" s="135">
        <f t="shared" si="12"/>
        <v>0.060000000000000005</v>
      </c>
      <c r="X16" s="136">
        <f t="shared" si="6"/>
        <v>1.429376836558922</v>
      </c>
      <c r="Y16" s="136"/>
      <c r="AC16" s="136"/>
      <c r="AD16" s="136"/>
    </row>
    <row r="17" spans="1:30" ht="12.75">
      <c r="A17" s="135">
        <f t="shared" si="7"/>
        <v>0.07</v>
      </c>
      <c r="B17" s="135">
        <f t="shared" si="3"/>
        <v>2.036784231841348</v>
      </c>
      <c r="C17" s="135">
        <f t="shared" si="13"/>
        <v>1.4271594976880992</v>
      </c>
      <c r="J17" s="135">
        <f t="shared" si="8"/>
        <v>0.07</v>
      </c>
      <c r="K17" s="135">
        <f t="shared" si="0"/>
        <v>1.4278</v>
      </c>
      <c r="M17" s="135">
        <f t="shared" si="9"/>
        <v>0.07</v>
      </c>
      <c r="N17" s="135">
        <f t="shared" si="1"/>
        <v>1.4144545630691727</v>
      </c>
      <c r="P17" s="135">
        <f t="shared" si="10"/>
        <v>0.07</v>
      </c>
      <c r="Q17" s="135">
        <f t="shared" si="2"/>
        <v>1.4216517599936038</v>
      </c>
      <c r="S17" s="135">
        <f t="shared" si="11"/>
        <v>0.07</v>
      </c>
      <c r="T17" s="135">
        <f t="shared" si="4"/>
        <v>2.0523879999999997</v>
      </c>
      <c r="U17" s="135">
        <f t="shared" si="5"/>
        <v>1.4326157893866729</v>
      </c>
      <c r="W17" s="135">
        <f t="shared" si="12"/>
        <v>0.07</v>
      </c>
      <c r="X17" s="136">
        <f t="shared" si="6"/>
        <v>1.4243145589798087</v>
      </c>
      <c r="Y17" s="136"/>
      <c r="AC17" s="136"/>
      <c r="AD17" s="136"/>
    </row>
    <row r="18" spans="1:30" ht="12.75">
      <c r="A18" s="135">
        <f t="shared" si="7"/>
        <v>0.08</v>
      </c>
      <c r="B18" s="135">
        <f t="shared" si="3"/>
        <v>2.0234681609525174</v>
      </c>
      <c r="C18" s="135">
        <f t="shared" si="13"/>
        <v>1.4224866118710986</v>
      </c>
      <c r="J18" s="135">
        <f t="shared" si="8"/>
        <v>0.08</v>
      </c>
      <c r="K18" s="135">
        <f t="shared" si="0"/>
        <v>1.4232</v>
      </c>
      <c r="M18" s="135">
        <f t="shared" si="9"/>
        <v>0.08</v>
      </c>
      <c r="N18" s="135">
        <f t="shared" si="1"/>
        <v>1.408179012345679</v>
      </c>
      <c r="P18" s="135">
        <f t="shared" si="10"/>
        <v>0.08</v>
      </c>
      <c r="Q18" s="135">
        <f t="shared" si="2"/>
        <v>1.4162632363328118</v>
      </c>
      <c r="S18" s="135">
        <f t="shared" si="11"/>
        <v>0.08</v>
      </c>
      <c r="T18" s="135">
        <f t="shared" si="4"/>
        <v>2.0410719999999998</v>
      </c>
      <c r="U18" s="135">
        <f t="shared" si="5"/>
        <v>1.4286609114831972</v>
      </c>
      <c r="W18" s="135">
        <f t="shared" si="12"/>
        <v>0.08</v>
      </c>
      <c r="X18" s="136">
        <f t="shared" si="6"/>
        <v>1.4192640517589972</v>
      </c>
      <c r="Y18" s="136"/>
      <c r="AC18" s="136"/>
      <c r="AD18" s="136"/>
    </row>
    <row r="19" spans="1:30" ht="12.75">
      <c r="A19" s="135">
        <f t="shared" si="7"/>
        <v>0.09</v>
      </c>
      <c r="B19" s="135">
        <f t="shared" si="3"/>
        <v>2.01020826282133</v>
      </c>
      <c r="C19" s="135">
        <f t="shared" si="13"/>
        <v>1.4178181346073022</v>
      </c>
      <c r="J19" s="135">
        <f t="shared" si="8"/>
        <v>0.09</v>
      </c>
      <c r="K19" s="135">
        <f t="shared" si="0"/>
        <v>1.4186</v>
      </c>
      <c r="M19" s="135">
        <f t="shared" si="9"/>
        <v>0.09</v>
      </c>
      <c r="N19" s="135">
        <f t="shared" si="1"/>
        <v>1.4019589014787786</v>
      </c>
      <c r="P19" s="135">
        <f t="shared" si="10"/>
        <v>0.09</v>
      </c>
      <c r="Q19" s="135">
        <f t="shared" si="2"/>
        <v>1.4108967486396478</v>
      </c>
      <c r="S19" s="135">
        <f t="shared" si="11"/>
        <v>0.09</v>
      </c>
      <c r="T19" s="135">
        <f t="shared" si="4"/>
        <v>2.029756</v>
      </c>
      <c r="U19" s="135">
        <f t="shared" si="5"/>
        <v>1.4246950550907376</v>
      </c>
      <c r="W19" s="135">
        <f t="shared" si="12"/>
        <v>0.09</v>
      </c>
      <c r="X19" s="136">
        <f t="shared" si="6"/>
        <v>1.414225273893068</v>
      </c>
      <c r="Y19" s="136"/>
      <c r="AC19" s="136"/>
      <c r="AD19" s="136"/>
    </row>
    <row r="20" spans="1:30" ht="12.75">
      <c r="A20" s="135">
        <f t="shared" si="7"/>
        <v>0.09999999999999999</v>
      </c>
      <c r="B20" s="135">
        <f t="shared" si="3"/>
        <v>1.9970041827556189</v>
      </c>
      <c r="C20" s="135">
        <f t="shared" si="13"/>
        <v>1.4131539840921863</v>
      </c>
      <c r="J20" s="135">
        <f t="shared" si="8"/>
        <v>0.09999999999999999</v>
      </c>
      <c r="K20" s="135">
        <f t="shared" si="0"/>
        <v>1.4140000000000001</v>
      </c>
      <c r="M20" s="135">
        <f t="shared" si="9"/>
        <v>0.09999999999999999</v>
      </c>
      <c r="N20" s="135">
        <f t="shared" si="1"/>
        <v>1.395793499043977</v>
      </c>
      <c r="P20" s="135">
        <f t="shared" si="10"/>
        <v>0.09999999999999999</v>
      </c>
      <c r="Q20" s="135">
        <f t="shared" si="2"/>
        <v>1.4055521620182532</v>
      </c>
      <c r="S20" s="135">
        <f t="shared" si="11"/>
        <v>0.09999999999999999</v>
      </c>
      <c r="T20" s="135">
        <f t="shared" si="4"/>
        <v>2.0184399999999996</v>
      </c>
      <c r="U20" s="135">
        <f t="shared" si="5"/>
        <v>1.4207181282717551</v>
      </c>
      <c r="W20" s="135">
        <f t="shared" si="12"/>
        <v>0.09999999999999999</v>
      </c>
      <c r="X20" s="136">
        <f t="shared" si="6"/>
        <v>1.409198184568835</v>
      </c>
      <c r="Y20" s="136"/>
      <c r="AC20" s="136"/>
      <c r="AD20" s="136"/>
    </row>
    <row r="21" spans="1:30" ht="12.75">
      <c r="A21" s="135">
        <f t="shared" si="7"/>
        <v>0.10999999999999999</v>
      </c>
      <c r="B21" s="135">
        <f t="shared" si="3"/>
        <v>1.983855569043127</v>
      </c>
      <c r="C21" s="135">
        <f t="shared" si="13"/>
        <v>1.408494078455116</v>
      </c>
      <c r="J21" s="135">
        <f t="shared" si="8"/>
        <v>0.10999999999999999</v>
      </c>
      <c r="K21" s="135">
        <f t="shared" si="0"/>
        <v>1.4093999999999998</v>
      </c>
      <c r="M21" s="135">
        <f t="shared" si="9"/>
        <v>0.10999999999999999</v>
      </c>
      <c r="N21" s="135">
        <f t="shared" si="1"/>
        <v>1.3896820864268038</v>
      </c>
      <c r="P21" s="135">
        <f t="shared" si="10"/>
        <v>0.10999999999999999</v>
      </c>
      <c r="Q21" s="135">
        <f t="shared" si="2"/>
        <v>1.4002293426715695</v>
      </c>
      <c r="S21" s="135">
        <f t="shared" si="11"/>
        <v>0.10999999999999999</v>
      </c>
      <c r="T21" s="135">
        <f t="shared" si="4"/>
        <v>2.0071239999999997</v>
      </c>
      <c r="U21" s="135">
        <f t="shared" si="5"/>
        <v>1.4167300377983096</v>
      </c>
      <c r="W21" s="135">
        <f t="shared" si="12"/>
        <v>0.10999999999999999</v>
      </c>
      <c r="X21" s="136">
        <f t="shared" si="6"/>
        <v>1.4041827431622425</v>
      </c>
      <c r="Y21" s="136"/>
      <c r="AC21" s="136"/>
      <c r="AD21" s="136"/>
    </row>
    <row r="22" spans="1:30" ht="12.75">
      <c r="A22" s="135">
        <f t="shared" si="7"/>
        <v>0.11999999999999998</v>
      </c>
      <c r="B22" s="135">
        <f t="shared" si="3"/>
        <v>1.9707620729202784</v>
      </c>
      <c r="C22" s="135">
        <f t="shared" si="13"/>
        <v>1.4038383357496256</v>
      </c>
      <c r="J22" s="135">
        <f t="shared" si="8"/>
        <v>0.11999999999999998</v>
      </c>
      <c r="K22" s="135">
        <f t="shared" si="0"/>
        <v>1.4047999999999998</v>
      </c>
      <c r="M22" s="135">
        <f t="shared" si="9"/>
        <v>0.11999999999999998</v>
      </c>
      <c r="N22" s="135">
        <f t="shared" si="1"/>
        <v>1.3836239575435938</v>
      </c>
      <c r="P22" s="135">
        <f t="shared" si="10"/>
        <v>0.11999999999999998</v>
      </c>
      <c r="Q22" s="135">
        <f t="shared" si="2"/>
        <v>1.3949281578901729</v>
      </c>
      <c r="S22" s="135">
        <f t="shared" si="11"/>
        <v>0.11999999999999998</v>
      </c>
      <c r="T22" s="135">
        <f t="shared" si="4"/>
        <v>1.9958079999999996</v>
      </c>
      <c r="U22" s="135">
        <f t="shared" si="5"/>
        <v>1.412730689126558</v>
      </c>
      <c r="W22" s="135">
        <f t="shared" si="12"/>
        <v>0.11999999999999998</v>
      </c>
      <c r="X22" s="136">
        <f t="shared" si="6"/>
        <v>1.399178909237271</v>
      </c>
      <c r="Y22" s="136"/>
      <c r="AC22" s="136"/>
      <c r="AD22" s="136"/>
    </row>
    <row r="23" spans="1:30" ht="12.75">
      <c r="A23" s="135">
        <f t="shared" si="7"/>
        <v>0.12999999999999998</v>
      </c>
      <c r="B23" s="135">
        <f t="shared" si="3"/>
        <v>1.95772334854134</v>
      </c>
      <c r="C23" s="135">
        <f t="shared" si="13"/>
        <v>1.399186673943595</v>
      </c>
      <c r="J23" s="135">
        <f t="shared" si="8"/>
        <v>0.12999999999999998</v>
      </c>
      <c r="K23" s="135">
        <f t="shared" si="0"/>
        <v>1.4002</v>
      </c>
      <c r="M23" s="135">
        <f t="shared" si="9"/>
        <v>0.12999999999999998</v>
      </c>
      <c r="N23" s="135">
        <f t="shared" si="1"/>
        <v>1.3776184185695413</v>
      </c>
      <c r="P23" s="135">
        <f t="shared" si="10"/>
        <v>0.12999999999999998</v>
      </c>
      <c r="Q23" s="135">
        <f t="shared" si="2"/>
        <v>1.3896484760412453</v>
      </c>
      <c r="S23" s="135">
        <f t="shared" si="11"/>
        <v>0.12999999999999998</v>
      </c>
      <c r="T23" s="135">
        <f t="shared" si="4"/>
        <v>1.9844919999999997</v>
      </c>
      <c r="U23" s="135">
        <f t="shared" si="5"/>
        <v>1.4087199863706057</v>
      </c>
      <c r="W23" s="135">
        <f t="shared" si="12"/>
        <v>0.12999999999999998</v>
      </c>
      <c r="X23" s="136">
        <f t="shared" si="6"/>
        <v>1.3941866425448515</v>
      </c>
      <c r="Y23" s="136"/>
      <c r="AC23" s="136"/>
      <c r="AD23" s="136"/>
    </row>
    <row r="24" spans="1:30" ht="12.75">
      <c r="A24" s="135">
        <f t="shared" si="7"/>
        <v>0.13999999999999999</v>
      </c>
      <c r="B24" s="135">
        <f t="shared" si="3"/>
        <v>1.9447390529479727</v>
      </c>
      <c r="C24" s="135">
        <f t="shared" si="13"/>
        <v>1.39453901090933</v>
      </c>
      <c r="J24" s="135">
        <f t="shared" si="8"/>
        <v>0.13999999999999999</v>
      </c>
      <c r="K24" s="135">
        <f t="shared" si="0"/>
        <v>1.3956</v>
      </c>
      <c r="M24" s="135">
        <f t="shared" si="9"/>
        <v>0.13999999999999999</v>
      </c>
      <c r="N24" s="135">
        <f t="shared" si="1"/>
        <v>1.3716647876738068</v>
      </c>
      <c r="P24" s="135">
        <f t="shared" si="10"/>
        <v>0.13999999999999999</v>
      </c>
      <c r="Q24" s="135">
        <f t="shared" si="2"/>
        <v>1.3843901665576774</v>
      </c>
      <c r="S24" s="135">
        <f t="shared" si="11"/>
        <v>0.13999999999999999</v>
      </c>
      <c r="T24" s="135">
        <f t="shared" si="4"/>
        <v>1.9731759999999996</v>
      </c>
      <c r="U24" s="135">
        <f t="shared" si="5"/>
        <v>1.4046978322756818</v>
      </c>
      <c r="W24" s="135">
        <f t="shared" si="12"/>
        <v>0.13999999999999999</v>
      </c>
      <c r="X24" s="136">
        <f t="shared" si="6"/>
        <v>1.389205903021785</v>
      </c>
      <c r="Y24" s="136"/>
      <c r="AC24" s="136"/>
      <c r="AD24" s="136"/>
    </row>
    <row r="25" spans="1:30" ht="12.75">
      <c r="A25" s="135">
        <f t="shared" si="7"/>
        <v>0.15</v>
      </c>
      <c r="B25" s="135">
        <f t="shared" si="3"/>
        <v>1.931808846039161</v>
      </c>
      <c r="C25" s="135">
        <f t="shared" si="13"/>
        <v>1.3898952644135316</v>
      </c>
      <c r="J25" s="135">
        <f t="shared" si="8"/>
        <v>0.15</v>
      </c>
      <c r="K25" s="135">
        <f t="shared" si="0"/>
        <v>1.3909999999999998</v>
      </c>
      <c r="M25" s="135">
        <f t="shared" si="9"/>
        <v>0.15</v>
      </c>
      <c r="N25" s="135">
        <f t="shared" si="1"/>
        <v>1.3657623947614592</v>
      </c>
      <c r="P25" s="135">
        <f t="shared" si="10"/>
        <v>0.15</v>
      </c>
      <c r="Q25" s="135">
        <f t="shared" si="2"/>
        <v>1.3791530999273076</v>
      </c>
      <c r="S25" s="135">
        <f t="shared" si="11"/>
        <v>0.15</v>
      </c>
      <c r="T25" s="135">
        <f t="shared" si="4"/>
        <v>1.9618599999999997</v>
      </c>
      <c r="U25" s="135">
        <f t="shared" si="5"/>
        <v>1.4006641281906236</v>
      </c>
      <c r="W25" s="135">
        <f t="shared" si="12"/>
        <v>0.15</v>
      </c>
      <c r="X25" s="136">
        <f t="shared" si="6"/>
        <v>1.3842366507896715</v>
      </c>
      <c r="Y25" s="136"/>
      <c r="AC25" s="136"/>
      <c r="AD25" s="136"/>
    </row>
    <row r="26" spans="1:30" ht="12.75">
      <c r="A26" s="135">
        <f t="shared" si="7"/>
        <v>0.16</v>
      </c>
      <c r="B26" s="135">
        <f t="shared" si="3"/>
        <v>1.9189323905415174</v>
      </c>
      <c r="C26" s="135">
        <f t="shared" si="13"/>
        <v>1.385255352107155</v>
      </c>
      <c r="J26" s="135">
        <f t="shared" si="8"/>
        <v>0.16</v>
      </c>
      <c r="K26" s="135">
        <f t="shared" si="0"/>
        <v>1.3863999999999999</v>
      </c>
      <c r="M26" s="135">
        <f t="shared" si="9"/>
        <v>0.16</v>
      </c>
      <c r="N26" s="135">
        <f t="shared" si="1"/>
        <v>1.3599105812220567</v>
      </c>
      <c r="P26" s="135">
        <f t="shared" si="10"/>
        <v>0.16</v>
      </c>
      <c r="Q26" s="135">
        <f t="shared" si="2"/>
        <v>1.3739371476822875</v>
      </c>
      <c r="S26" s="135">
        <f t="shared" si="11"/>
        <v>0.16</v>
      </c>
      <c r="T26" s="135">
        <f t="shared" si="4"/>
        <v>1.9505439999999996</v>
      </c>
      <c r="U26" s="135">
        <f t="shared" si="5"/>
        <v>1.3966187740396445</v>
      </c>
      <c r="W26" s="135">
        <f t="shared" si="12"/>
        <v>0.16</v>
      </c>
      <c r="X26" s="136">
        <f t="shared" si="6"/>
        <v>1.379278846153846</v>
      </c>
      <c r="Y26" s="136"/>
      <c r="AC26" s="136"/>
      <c r="AD26" s="136"/>
    </row>
    <row r="27" spans="1:30" ht="12.75">
      <c r="A27" s="135">
        <f t="shared" si="7"/>
        <v>0.17</v>
      </c>
      <c r="B27" s="135">
        <f t="shared" si="3"/>
        <v>1.9061093519799572</v>
      </c>
      <c r="C27" s="135">
        <f t="shared" si="13"/>
        <v>1.380619191515154</v>
      </c>
      <c r="J27" s="135">
        <f t="shared" si="8"/>
        <v>0.17</v>
      </c>
      <c r="K27" s="135">
        <f t="shared" si="0"/>
        <v>1.3818</v>
      </c>
      <c r="M27" s="135">
        <f t="shared" si="9"/>
        <v>0.17</v>
      </c>
      <c r="N27" s="135">
        <f t="shared" si="1"/>
        <v>1.3541086996846596</v>
      </c>
      <c r="P27" s="135">
        <f t="shared" si="10"/>
        <v>0.17</v>
      </c>
      <c r="Q27" s="135">
        <f t="shared" si="2"/>
        <v>1.368742182388577</v>
      </c>
      <c r="S27" s="135">
        <f t="shared" si="11"/>
        <v>0.17</v>
      </c>
      <c r="T27" s="135">
        <f t="shared" si="4"/>
        <v>1.9392279999999995</v>
      </c>
      <c r="U27" s="135">
        <f t="shared" si="5"/>
        <v>1.3925616682933648</v>
      </c>
      <c r="W27" s="135">
        <f t="shared" si="12"/>
        <v>0.17</v>
      </c>
      <c r="X27" s="136">
        <f t="shared" si="6"/>
        <v>1.374332449602321</v>
      </c>
      <c r="Y27" s="136"/>
      <c r="AC27" s="136"/>
      <c r="AD27" s="136"/>
    </row>
    <row r="28" spans="1:30" ht="12.75">
      <c r="A28" s="135">
        <f t="shared" si="7"/>
        <v>0.18000000000000002</v>
      </c>
      <c r="B28" s="135">
        <f t="shared" si="3"/>
        <v>1.8933393986487372</v>
      </c>
      <c r="C28" s="135">
        <f t="shared" si="13"/>
        <v>1.3759867000261075</v>
      </c>
      <c r="J28" s="135">
        <f t="shared" si="8"/>
        <v>0.18000000000000002</v>
      </c>
      <c r="K28" s="135">
        <f t="shared" si="0"/>
        <v>1.3771999999999998</v>
      </c>
      <c r="M28" s="135">
        <f t="shared" si="9"/>
        <v>0.18000000000000002</v>
      </c>
      <c r="N28" s="135">
        <f t="shared" si="1"/>
        <v>1.3483561137790911</v>
      </c>
      <c r="P28" s="135">
        <f t="shared" si="10"/>
        <v>0.18000000000000002</v>
      </c>
      <c r="Q28" s="135">
        <f t="shared" si="2"/>
        <v>1.3635680776355668</v>
      </c>
      <c r="S28" s="135">
        <f t="shared" si="11"/>
        <v>0.18000000000000002</v>
      </c>
      <c r="T28" s="135">
        <f t="shared" si="4"/>
        <v>1.9279119999999996</v>
      </c>
      <c r="U28" s="135">
        <f t="shared" si="5"/>
        <v>1.38849270793908</v>
      </c>
      <c r="W28" s="135">
        <f t="shared" si="12"/>
        <v>0.18000000000000002</v>
      </c>
      <c r="X28" s="136">
        <f t="shared" si="6"/>
        <v>1.3693974218047367</v>
      </c>
      <c r="Y28" s="136"/>
      <c r="AC28" s="136"/>
      <c r="AD28" s="136"/>
    </row>
    <row r="29" spans="1:30" ht="12.75">
      <c r="A29" s="135">
        <f t="shared" si="7"/>
        <v>0.19000000000000003</v>
      </c>
      <c r="B29" s="135">
        <f t="shared" si="3"/>
        <v>1.8806222015828544</v>
      </c>
      <c r="C29" s="135">
        <f t="shared" si="13"/>
        <v>1.3713577948817204</v>
      </c>
      <c r="J29" s="135">
        <f t="shared" si="8"/>
        <v>0.19000000000000003</v>
      </c>
      <c r="K29" s="135">
        <f t="shared" si="0"/>
        <v>1.3725999999999998</v>
      </c>
      <c r="M29" s="135">
        <f t="shared" si="9"/>
        <v>0.19000000000000003</v>
      </c>
      <c r="N29" s="135">
        <f t="shared" si="1"/>
        <v>1.3426521979032553</v>
      </c>
      <c r="P29" s="135">
        <f t="shared" si="10"/>
        <v>0.19000000000000003</v>
      </c>
      <c r="Q29" s="135">
        <f t="shared" si="2"/>
        <v>1.3584147080258249</v>
      </c>
      <c r="S29" s="135">
        <f t="shared" si="11"/>
        <v>0.19000000000000003</v>
      </c>
      <c r="T29" s="135">
        <f t="shared" si="4"/>
        <v>1.9165959999999995</v>
      </c>
      <c r="U29" s="135">
        <f t="shared" si="5"/>
        <v>1.3844117884502427</v>
      </c>
      <c r="W29" s="135">
        <f t="shared" si="12"/>
        <v>0.19000000000000003</v>
      </c>
      <c r="X29" s="136">
        <f t="shared" si="6"/>
        <v>1.364473723611319</v>
      </c>
      <c r="Y29" s="136"/>
      <c r="AC29" s="136"/>
      <c r="AD29" s="136"/>
    </row>
    <row r="30" spans="1:30" ht="12.75">
      <c r="A30" s="135">
        <f t="shared" si="7"/>
        <v>0.20000000000000004</v>
      </c>
      <c r="B30" s="135">
        <f t="shared" si="3"/>
        <v>1.8679574345297947</v>
      </c>
      <c r="C30" s="135">
        <f t="shared" si="13"/>
        <v>1.366732393166195</v>
      </c>
      <c r="J30" s="135">
        <f t="shared" si="8"/>
        <v>0.20000000000000004</v>
      </c>
      <c r="K30" s="135">
        <f t="shared" si="0"/>
        <v>1.3679999999999999</v>
      </c>
      <c r="M30" s="135">
        <f t="shared" si="9"/>
        <v>0.20000000000000004</v>
      </c>
      <c r="N30" s="135">
        <f t="shared" si="1"/>
        <v>1.336996336996337</v>
      </c>
      <c r="P30" s="135">
        <f t="shared" si="10"/>
        <v>0.20000000000000004</v>
      </c>
      <c r="Q30" s="135">
        <f t="shared" si="2"/>
        <v>1.3532819491649655</v>
      </c>
      <c r="S30" s="135">
        <f t="shared" si="11"/>
        <v>0.20000000000000004</v>
      </c>
      <c r="T30" s="135">
        <f t="shared" si="4"/>
        <v>1.9052799999999996</v>
      </c>
      <c r="U30" s="135">
        <f t="shared" si="5"/>
        <v>1.3803188037551324</v>
      </c>
      <c r="W30" s="135">
        <f t="shared" si="12"/>
        <v>0.20000000000000004</v>
      </c>
      <c r="X30" s="136">
        <f t="shared" si="6"/>
        <v>1.3595613160518445</v>
      </c>
      <c r="Y30" s="136"/>
      <c r="AC30" s="136"/>
      <c r="AD30" s="136"/>
    </row>
    <row r="31" spans="1:30" ht="12.75">
      <c r="A31" s="135">
        <f t="shared" si="7"/>
        <v>0.21000000000000005</v>
      </c>
      <c r="B31" s="135">
        <f t="shared" si="3"/>
        <v>1.8553447739216362</v>
      </c>
      <c r="C31" s="135">
        <f t="shared" si="13"/>
        <v>1.362110411795474</v>
      </c>
      <c r="J31" s="135">
        <f t="shared" si="8"/>
        <v>0.21000000000000005</v>
      </c>
      <c r="K31" s="135">
        <f t="shared" si="0"/>
        <v>1.3633999999999997</v>
      </c>
      <c r="M31" s="135">
        <f t="shared" si="9"/>
        <v>0.21000000000000005</v>
      </c>
      <c r="N31" s="135">
        <f t="shared" si="1"/>
        <v>1.3313879263177093</v>
      </c>
      <c r="P31" s="135">
        <f t="shared" si="10"/>
        <v>0.21000000000000005</v>
      </c>
      <c r="Q31" s="135">
        <f t="shared" si="2"/>
        <v>1.3481696776516405</v>
      </c>
      <c r="S31" s="135">
        <f t="shared" si="11"/>
        <v>0.21000000000000005</v>
      </c>
      <c r="T31" s="135">
        <f t="shared" si="4"/>
        <v>1.8939639999999995</v>
      </c>
      <c r="U31" s="135">
        <f t="shared" si="5"/>
        <v>1.376213646204687</v>
      </c>
      <c r="W31" s="135">
        <f t="shared" si="12"/>
        <v>0.21000000000000005</v>
      </c>
      <c r="X31" s="136">
        <f t="shared" si="6"/>
        <v>1.3546601603346113</v>
      </c>
      <c r="Y31" s="136"/>
      <c r="AC31" s="136"/>
      <c r="AD31" s="136"/>
    </row>
    <row r="32" spans="1:30" ht="12.75">
      <c r="A32" s="135">
        <f t="shared" si="7"/>
        <v>0.22000000000000006</v>
      </c>
      <c r="B32" s="135">
        <f t="shared" si="3"/>
        <v>1.8427838988474916</v>
      </c>
      <c r="C32" s="135">
        <f t="shared" si="13"/>
        <v>1.3574917675063416</v>
      </c>
      <c r="J32" s="135">
        <f t="shared" si="8"/>
        <v>0.22000000000000006</v>
      </c>
      <c r="K32" s="135">
        <f t="shared" si="0"/>
        <v>1.3587999999999998</v>
      </c>
      <c r="M32" s="135">
        <f t="shared" si="9"/>
        <v>0.22000000000000006</v>
      </c>
      <c r="N32" s="135">
        <f t="shared" si="1"/>
        <v>1.325826371231384</v>
      </c>
      <c r="P32" s="135">
        <f t="shared" si="10"/>
        <v>0.22000000000000006</v>
      </c>
      <c r="Q32" s="135">
        <f t="shared" si="2"/>
        <v>1.34307777106765</v>
      </c>
      <c r="S32" s="135">
        <f t="shared" si="11"/>
        <v>0.22000000000000006</v>
      </c>
      <c r="T32" s="135">
        <f t="shared" si="4"/>
        <v>1.8826479999999997</v>
      </c>
      <c r="U32" s="135">
        <f t="shared" si="5"/>
        <v>1.3720962065394684</v>
      </c>
      <c r="W32" s="135">
        <f t="shared" si="12"/>
        <v>0.22000000000000006</v>
      </c>
      <c r="X32" s="136">
        <f t="shared" si="6"/>
        <v>1.3497702178454194</v>
      </c>
      <c r="Z32" s="136"/>
      <c r="AA32" s="136"/>
      <c r="AB32" s="136"/>
      <c r="AC32" s="136"/>
      <c r="AD32" s="136"/>
    </row>
    <row r="33" spans="1:30" ht="12.75">
      <c r="A33" s="135">
        <f t="shared" si="7"/>
        <v>0.23000000000000007</v>
      </c>
      <c r="B33" s="135">
        <f t="shared" si="3"/>
        <v>1.8302744910262898</v>
      </c>
      <c r="C33" s="135">
        <f t="shared" si="13"/>
        <v>1.3528763768453826</v>
      </c>
      <c r="J33" s="135">
        <f t="shared" si="8"/>
        <v>0.23000000000000007</v>
      </c>
      <c r="K33" s="135">
        <f t="shared" si="0"/>
        <v>1.3541999999999998</v>
      </c>
      <c r="M33" s="135">
        <f t="shared" si="9"/>
        <v>0.23000000000000007</v>
      </c>
      <c r="N33" s="135">
        <f t="shared" si="1"/>
        <v>1.3203110869958399</v>
      </c>
      <c r="P33" s="135">
        <f t="shared" si="10"/>
        <v>0.23000000000000007</v>
      </c>
      <c r="Q33" s="135">
        <f t="shared" si="2"/>
        <v>1.3380061079681702</v>
      </c>
      <c r="S33" s="135">
        <f t="shared" si="11"/>
        <v>0.23000000000000007</v>
      </c>
      <c r="T33" s="135">
        <f t="shared" si="4"/>
        <v>1.8713319999999996</v>
      </c>
      <c r="U33" s="135">
        <f t="shared" si="5"/>
        <v>1.3679663738557317</v>
      </c>
      <c r="W33" s="135">
        <f t="shared" si="12"/>
        <v>0.23000000000000007</v>
      </c>
      <c r="X33" s="136">
        <f t="shared" si="6"/>
        <v>1.3448914501465545</v>
      </c>
      <c r="Z33" s="136"/>
      <c r="AA33" s="136"/>
      <c r="AB33" s="136"/>
      <c r="AC33" s="136"/>
      <c r="AD33" s="136"/>
    </row>
    <row r="34" spans="1:24" ht="12.75">
      <c r="A34" s="135">
        <f t="shared" si="7"/>
        <v>0.24000000000000007</v>
      </c>
      <c r="B34" s="135">
        <f t="shared" si="3"/>
        <v>1.8178162347798934</v>
      </c>
      <c r="C34" s="135">
        <f t="shared" si="13"/>
        <v>1.348264156157796</v>
      </c>
      <c r="J34" s="135">
        <f t="shared" si="8"/>
        <v>0.24000000000000007</v>
      </c>
      <c r="K34" s="135">
        <f t="shared" si="0"/>
        <v>1.3496</v>
      </c>
      <c r="M34" s="135">
        <f t="shared" si="9"/>
        <v>0.24000000000000007</v>
      </c>
      <c r="N34" s="135">
        <f t="shared" si="1"/>
        <v>1.3148414985590777</v>
      </c>
      <c r="P34" s="135">
        <f t="shared" si="10"/>
        <v>0.24000000000000007</v>
      </c>
      <c r="Q34" s="135">
        <f t="shared" si="2"/>
        <v>1.3329545678720984</v>
      </c>
      <c r="S34" s="135">
        <f t="shared" si="11"/>
        <v>0.24000000000000007</v>
      </c>
      <c r="T34" s="135">
        <f t="shared" si="4"/>
        <v>1.8600159999999994</v>
      </c>
      <c r="U34" s="135">
        <f t="shared" si="5"/>
        <v>1.3638240355705715</v>
      </c>
      <c r="W34" s="135">
        <f t="shared" si="12"/>
        <v>0.24000000000000007</v>
      </c>
      <c r="X34" s="136">
        <f t="shared" si="6"/>
        <v>1.340023818975784</v>
      </c>
    </row>
    <row r="35" spans="1:24" ht="12.75">
      <c r="A35" s="135">
        <f t="shared" si="7"/>
        <v>0.25000000000000006</v>
      </c>
      <c r="B35" s="135">
        <f t="shared" si="3"/>
        <v>1.805408817006545</v>
      </c>
      <c r="C35" s="135">
        <f t="shared" si="13"/>
        <v>1.3436550215760537</v>
      </c>
      <c r="J35" s="135">
        <f t="shared" si="8"/>
        <v>0.25000000000000006</v>
      </c>
      <c r="K35" s="135">
        <f t="shared" si="0"/>
        <v>1.345</v>
      </c>
      <c r="M35" s="135">
        <f t="shared" si="9"/>
        <v>0.25000000000000006</v>
      </c>
      <c r="N35" s="135">
        <f t="shared" si="1"/>
        <v>1.3094170403587444</v>
      </c>
      <c r="P35" s="135">
        <f t="shared" si="10"/>
        <v>0.25000000000000006</v>
      </c>
      <c r="Q35" s="135">
        <f t="shared" si="2"/>
        <v>1.3279230312525132</v>
      </c>
      <c r="S35" s="135">
        <f t="shared" si="11"/>
        <v>0.25000000000000006</v>
      </c>
      <c r="T35" s="135">
        <f t="shared" si="4"/>
        <v>1.8486999999999998</v>
      </c>
      <c r="U35" s="135">
        <f t="shared" si="5"/>
        <v>1.3596690773861115</v>
      </c>
      <c r="W35" s="135">
        <f t="shared" si="12"/>
        <v>0.25000000000000006</v>
      </c>
      <c r="X35" s="136">
        <f t="shared" si="6"/>
        <v>1.335167286245353</v>
      </c>
    </row>
    <row r="36" spans="1:24" ht="12.75">
      <c r="A36" s="135">
        <f t="shared" si="7"/>
        <v>0.26000000000000006</v>
      </c>
      <c r="B36" s="135">
        <f t="shared" si="3"/>
        <v>1.7930519271546341</v>
      </c>
      <c r="C36" s="135">
        <f t="shared" si="13"/>
        <v>1.3390488890084014</v>
      </c>
      <c r="J36" s="135">
        <f t="shared" si="8"/>
        <v>0.26000000000000006</v>
      </c>
      <c r="K36" s="135">
        <f t="shared" si="0"/>
        <v>1.3404</v>
      </c>
      <c r="M36" s="135">
        <f t="shared" si="9"/>
        <v>0.26000000000000006</v>
      </c>
      <c r="N36" s="135">
        <f t="shared" si="1"/>
        <v>1.3040371561271882</v>
      </c>
      <c r="P36" s="135">
        <f t="shared" si="10"/>
        <v>0.26000000000000006</v>
      </c>
      <c r="Q36" s="135">
        <f t="shared" si="2"/>
        <v>1.3229113795272456</v>
      </c>
      <c r="S36" s="135">
        <f t="shared" si="11"/>
        <v>0.26000000000000006</v>
      </c>
      <c r="T36" s="135">
        <f t="shared" si="4"/>
        <v>1.8373839999999997</v>
      </c>
      <c r="U36" s="135">
        <f t="shared" si="5"/>
        <v>1.355501383252706</v>
      </c>
      <c r="W36" s="135">
        <f t="shared" si="12"/>
        <v>0.26000000000000006</v>
      </c>
      <c r="X36" s="136">
        <f t="shared" si="6"/>
        <v>1.3303218140409943</v>
      </c>
    </row>
    <row r="37" spans="1:24" ht="12.75">
      <c r="A37" s="135">
        <f t="shared" si="7"/>
        <v>0.2700000000000001</v>
      </c>
      <c r="B37" s="135">
        <f t="shared" si="3"/>
        <v>1.7807452571967906</v>
      </c>
      <c r="C37" s="135">
        <f t="shared" si="13"/>
        <v>1.3344456741271975</v>
      </c>
      <c r="J37" s="135">
        <f t="shared" si="8"/>
        <v>0.2700000000000001</v>
      </c>
      <c r="K37" s="135">
        <f t="shared" si="0"/>
        <v>1.3357999999999999</v>
      </c>
      <c r="M37" s="135">
        <f t="shared" si="9"/>
        <v>0.2700000000000001</v>
      </c>
      <c r="N37" s="135">
        <f t="shared" si="1"/>
        <v>1.2987012987012987</v>
      </c>
      <c r="P37" s="135">
        <f t="shared" si="10"/>
        <v>0.2700000000000001</v>
      </c>
      <c r="Q37" s="135">
        <f t="shared" si="2"/>
        <v>1.317919495049564</v>
      </c>
      <c r="S37" s="135">
        <f t="shared" si="11"/>
        <v>0.2700000000000001</v>
      </c>
      <c r="T37" s="135">
        <f t="shared" si="4"/>
        <v>1.8260679999999998</v>
      </c>
      <c r="U37" s="135">
        <f t="shared" si="5"/>
        <v>1.3513208353311215</v>
      </c>
      <c r="W37" s="135">
        <f t="shared" si="12"/>
        <v>0.2700000000000001</v>
      </c>
      <c r="X37" s="136">
        <f t="shared" si="6"/>
        <v>1.3254873646209384</v>
      </c>
    </row>
    <row r="38" spans="1:24" ht="12.75">
      <c r="A38" s="135">
        <f t="shared" si="7"/>
        <v>0.2800000000000001</v>
      </c>
      <c r="B38" s="135">
        <f t="shared" si="3"/>
        <v>1.768488501604287</v>
      </c>
      <c r="C38" s="135">
        <f t="shared" si="13"/>
        <v>1.3298452923570798</v>
      </c>
      <c r="J38" s="135">
        <f t="shared" si="8"/>
        <v>0.2800000000000001</v>
      </c>
      <c r="K38" s="135">
        <f t="shared" si="0"/>
        <v>1.3312</v>
      </c>
      <c r="M38" s="135">
        <f t="shared" si="9"/>
        <v>0.2800000000000001</v>
      </c>
      <c r="N38" s="135">
        <f t="shared" si="1"/>
        <v>1.293408929836995</v>
      </c>
      <c r="P38" s="135">
        <f t="shared" si="10"/>
        <v>0.2800000000000001</v>
      </c>
      <c r="Q38" s="135">
        <f t="shared" si="2"/>
        <v>1.3129472610989694</v>
      </c>
      <c r="S38" s="135">
        <f t="shared" si="11"/>
        <v>0.2800000000000001</v>
      </c>
      <c r="T38" s="135">
        <f t="shared" si="4"/>
        <v>1.8147519999999997</v>
      </c>
      <c r="U38" s="135">
        <f t="shared" si="5"/>
        <v>1.3471273139536588</v>
      </c>
      <c r="W38" s="135">
        <f t="shared" si="12"/>
        <v>0.2800000000000001</v>
      </c>
      <c r="X38" s="136">
        <f t="shared" si="6"/>
        <v>1.3206639004149376</v>
      </c>
    </row>
    <row r="39" spans="1:24" ht="12.75">
      <c r="A39" s="135">
        <f t="shared" si="7"/>
        <v>0.2900000000000001</v>
      </c>
      <c r="B39" s="135">
        <f t="shared" si="3"/>
        <v>1.7562813573217553</v>
      </c>
      <c r="C39" s="135">
        <f t="shared" si="13"/>
        <v>1.3252476588629596</v>
      </c>
      <c r="J39" s="135">
        <f t="shared" si="8"/>
        <v>0.2900000000000001</v>
      </c>
      <c r="K39" s="135">
        <f t="shared" si="0"/>
        <v>1.3266</v>
      </c>
      <c r="M39" s="135">
        <f t="shared" si="9"/>
        <v>0.2900000000000001</v>
      </c>
      <c r="N39" s="135">
        <f t="shared" si="1"/>
        <v>1.2881595200282334</v>
      </c>
      <c r="P39" s="135">
        <f t="shared" si="10"/>
        <v>0.2900000000000001</v>
      </c>
      <c r="Q39" s="135">
        <f t="shared" si="2"/>
        <v>1.3079945618720956</v>
      </c>
      <c r="S39" s="135">
        <f t="shared" si="11"/>
        <v>0.2900000000000001</v>
      </c>
      <c r="T39" s="135">
        <f t="shared" si="4"/>
        <v>1.8034359999999998</v>
      </c>
      <c r="U39" s="135">
        <f t="shared" si="5"/>
        <v>1.3429206975841872</v>
      </c>
      <c r="W39" s="135">
        <f t="shared" si="12"/>
        <v>0.2900000000000001</v>
      </c>
      <c r="X39" s="136">
        <f t="shared" si="6"/>
        <v>1.315851384023289</v>
      </c>
    </row>
    <row r="40" spans="1:24" ht="12.75">
      <c r="A40" s="135">
        <f t="shared" si="7"/>
        <v>0.3000000000000001</v>
      </c>
      <c r="B40" s="135">
        <f t="shared" si="3"/>
        <v>1.7441235237422086</v>
      </c>
      <c r="C40" s="135">
        <f t="shared" si="13"/>
        <v>1.3206526885378338</v>
      </c>
      <c r="J40" s="135">
        <f t="shared" si="8"/>
        <v>0.3000000000000001</v>
      </c>
      <c r="K40" s="135">
        <f t="shared" si="0"/>
        <v>1.322</v>
      </c>
      <c r="M40" s="135">
        <f t="shared" si="9"/>
        <v>0.3000000000000001</v>
      </c>
      <c r="N40" s="135">
        <f t="shared" si="1"/>
        <v>1.282952548330404</v>
      </c>
      <c r="P40" s="135">
        <f t="shared" si="10"/>
        <v>0.3000000000000001</v>
      </c>
      <c r="Q40" s="135">
        <f t="shared" si="2"/>
        <v>1.303061282473721</v>
      </c>
      <c r="S40" s="135">
        <f t="shared" si="11"/>
        <v>0.3000000000000001</v>
      </c>
      <c r="T40" s="135">
        <f t="shared" si="4"/>
        <v>1.7921199999999997</v>
      </c>
      <c r="U40" s="135">
        <f t="shared" si="5"/>
        <v>1.3387008627770431</v>
      </c>
      <c r="W40" s="135">
        <f t="shared" si="12"/>
        <v>0.3000000000000001</v>
      </c>
      <c r="X40" s="136">
        <f t="shared" si="6"/>
        <v>1.3110497782158697</v>
      </c>
    </row>
    <row r="41" spans="1:24" ht="12.75">
      <c r="A41" s="135">
        <f t="shared" si="7"/>
        <v>0.3100000000000001</v>
      </c>
      <c r="B41" s="135">
        <f t="shared" si="3"/>
        <v>1.7320147026823671</v>
      </c>
      <c r="C41" s="135">
        <f t="shared" si="13"/>
        <v>1.3160602959904106</v>
      </c>
      <c r="J41" s="135">
        <f t="shared" si="8"/>
        <v>0.3100000000000001</v>
      </c>
      <c r="K41" s="135">
        <f t="shared" si="0"/>
        <v>1.3174</v>
      </c>
      <c r="M41" s="135">
        <f t="shared" si="9"/>
        <v>0.3100000000000001</v>
      </c>
      <c r="N41" s="135">
        <f t="shared" si="1"/>
        <v>1.277787502187992</v>
      </c>
      <c r="P41" s="135">
        <f t="shared" si="10"/>
        <v>0.3100000000000001</v>
      </c>
      <c r="Q41" s="135">
        <f t="shared" si="2"/>
        <v>1.2981473089078825</v>
      </c>
      <c r="S41" s="135">
        <f t="shared" si="11"/>
        <v>0.3100000000000001</v>
      </c>
      <c r="T41" s="135">
        <f t="shared" si="4"/>
        <v>1.7808039999999998</v>
      </c>
      <c r="U41" s="135">
        <f t="shared" si="5"/>
        <v>1.3344676841347638</v>
      </c>
      <c r="W41" s="135">
        <f t="shared" si="12"/>
        <v>0.3100000000000001</v>
      </c>
      <c r="X41" s="136">
        <f t="shared" si="6"/>
        <v>1.306259045931177</v>
      </c>
    </row>
    <row r="42" spans="1:24" ht="12.75">
      <c r="A42" s="135">
        <f t="shared" si="7"/>
        <v>0.3200000000000001</v>
      </c>
      <c r="B42" s="135">
        <f t="shared" si="3"/>
        <v>1.7199545983582774</v>
      </c>
      <c r="C42" s="135">
        <f t="shared" si="13"/>
        <v>1.3114703955325402</v>
      </c>
      <c r="J42" s="135">
        <f t="shared" si="8"/>
        <v>0.3200000000000001</v>
      </c>
      <c r="K42" s="135">
        <f aca="true" t="shared" si="14" ref="K42:K73">((1-J42)*B$4)+(J42*B$5)</f>
        <v>1.3128</v>
      </c>
      <c r="M42" s="135">
        <f t="shared" si="9"/>
        <v>0.3200000000000001</v>
      </c>
      <c r="N42" s="135">
        <f aca="true" t="shared" si="15" ref="N42:N73">1/(((1-M42)/B$4)+(J42/B$5))</f>
        <v>1.2726638772663874</v>
      </c>
      <c r="P42" s="135">
        <f t="shared" si="10"/>
        <v>0.3200000000000001</v>
      </c>
      <c r="Q42" s="135">
        <f aca="true" t="shared" si="16" ref="Q42:Q73">B$4*((1+P42*(SQRT(B$5/B$4)-1))/(1+P42*(SQRT(B$4/B$5)-1)))</f>
        <v>1.2932525280690956</v>
      </c>
      <c r="S42" s="135">
        <f t="shared" si="11"/>
        <v>0.3200000000000001</v>
      </c>
      <c r="T42" s="135">
        <f t="shared" si="4"/>
        <v>1.7694879999999997</v>
      </c>
      <c r="U42" s="135">
        <f t="shared" si="5"/>
        <v>1.3302210342646066</v>
      </c>
      <c r="W42" s="135">
        <f t="shared" si="12"/>
        <v>0.3200000000000001</v>
      </c>
      <c r="X42" s="136">
        <f t="shared" si="6"/>
        <v>1.3014791502753735</v>
      </c>
    </row>
    <row r="43" spans="1:24" ht="12.75">
      <c r="A43" s="135">
        <f t="shared" si="7"/>
        <v>0.3300000000000001</v>
      </c>
      <c r="B43" s="135">
        <f t="shared" si="3"/>
        <v>1.7079429173612304</v>
      </c>
      <c r="C43" s="135">
        <f t="shared" si="13"/>
        <v>1.3068829011664473</v>
      </c>
      <c r="J43" s="135">
        <f t="shared" si="8"/>
        <v>0.3300000000000001</v>
      </c>
      <c r="K43" s="135">
        <f t="shared" si="14"/>
        <v>1.3082</v>
      </c>
      <c r="M43" s="135">
        <f t="shared" si="9"/>
        <v>0.3300000000000001</v>
      </c>
      <c r="N43" s="135">
        <f t="shared" si="15"/>
        <v>1.2675811772877235</v>
      </c>
      <c r="P43" s="135">
        <f t="shared" si="10"/>
        <v>0.3300000000000001</v>
      </c>
      <c r="Q43" s="135">
        <f t="shared" si="16"/>
        <v>1.2883768277336758</v>
      </c>
      <c r="S43" s="135">
        <f t="shared" si="11"/>
        <v>0.3300000000000001</v>
      </c>
      <c r="T43" s="135">
        <f t="shared" si="4"/>
        <v>1.7581719999999996</v>
      </c>
      <c r="U43" s="135">
        <f t="shared" si="5"/>
        <v>1.3259607837338174</v>
      </c>
      <c r="W43" s="135">
        <f t="shared" si="12"/>
        <v>0.3300000000000001</v>
      </c>
      <c r="X43" s="136">
        <f t="shared" si="6"/>
        <v>1.2967100545213417</v>
      </c>
    </row>
    <row r="44" spans="1:24" ht="12.75">
      <c r="A44" s="135">
        <f t="shared" si="7"/>
        <v>0.34000000000000014</v>
      </c>
      <c r="B44" s="135">
        <f t="shared" si="3"/>
        <v>1.6959793686339664</v>
      </c>
      <c r="C44" s="135">
        <f t="shared" si="13"/>
        <v>1.3022977265717568</v>
      </c>
      <c r="J44" s="135">
        <f t="shared" si="8"/>
        <v>0.34000000000000014</v>
      </c>
      <c r="K44" s="135">
        <f t="shared" si="14"/>
        <v>1.3036</v>
      </c>
      <c r="M44" s="135">
        <f t="shared" si="9"/>
        <v>0.34000000000000014</v>
      </c>
      <c r="N44" s="135">
        <f t="shared" si="15"/>
        <v>1.2625389138706329</v>
      </c>
      <c r="P44" s="135">
        <f t="shared" si="10"/>
        <v>0.34000000000000014</v>
      </c>
      <c r="Q44" s="135">
        <f t="shared" si="16"/>
        <v>1.2835200965511624</v>
      </c>
      <c r="S44" s="135">
        <f t="shared" si="11"/>
        <v>0.34000000000000014</v>
      </c>
      <c r="T44" s="135">
        <f t="shared" si="4"/>
        <v>1.7468559999999997</v>
      </c>
      <c r="U44" s="135">
        <f t="shared" si="5"/>
        <v>1.321686801023601</v>
      </c>
      <c r="W44" s="135">
        <f t="shared" si="12"/>
        <v>0.34000000000000014</v>
      </c>
      <c r="X44" s="136">
        <f t="shared" si="6"/>
        <v>1.291951722107742</v>
      </c>
    </row>
    <row r="45" spans="1:24" ht="12.75">
      <c r="A45" s="135">
        <f t="shared" si="7"/>
        <v>0.35000000000000014</v>
      </c>
      <c r="B45" s="135">
        <f t="shared" si="3"/>
        <v>1.6840636634471642</v>
      </c>
      <c r="C45" s="135">
        <f t="shared" si="13"/>
        <v>1.2977147850923039</v>
      </c>
      <c r="J45" s="135">
        <f t="shared" si="8"/>
        <v>0.35000000000000014</v>
      </c>
      <c r="K45" s="135">
        <f t="shared" si="14"/>
        <v>1.299</v>
      </c>
      <c r="M45" s="135">
        <f t="shared" si="9"/>
        <v>0.35000000000000014</v>
      </c>
      <c r="N45" s="135">
        <f t="shared" si="15"/>
        <v>1.2575366063738156</v>
      </c>
      <c r="P45" s="135">
        <f t="shared" si="10"/>
        <v>0.35000000000000014</v>
      </c>
      <c r="Q45" s="135">
        <f t="shared" si="16"/>
        <v>1.2786822240358413</v>
      </c>
      <c r="S45" s="135">
        <f t="shared" si="11"/>
        <v>0.35000000000000014</v>
      </c>
      <c r="T45" s="135">
        <f t="shared" si="4"/>
        <v>1.7355399999999996</v>
      </c>
      <c r="U45" s="135">
        <f t="shared" si="5"/>
        <v>1.3173989524817453</v>
      </c>
      <c r="W45" s="135">
        <f t="shared" si="12"/>
        <v>0.35000000000000014</v>
      </c>
      <c r="X45" s="136">
        <f t="shared" si="6"/>
        <v>1.2872041166380788</v>
      </c>
    </row>
    <row r="46" spans="1:24" ht="12.75">
      <c r="A46" s="135">
        <f t="shared" si="7"/>
        <v>0.36000000000000015</v>
      </c>
      <c r="B46" s="135">
        <f t="shared" si="3"/>
        <v>1.6721955153762154</v>
      </c>
      <c r="C46" s="135">
        <f t="shared" si="13"/>
        <v>1.293133989722726</v>
      </c>
      <c r="J46" s="135">
        <f t="shared" si="8"/>
        <v>0.36000000000000015</v>
      </c>
      <c r="K46" s="135">
        <f t="shared" si="14"/>
        <v>1.2944</v>
      </c>
      <c r="M46" s="135">
        <f t="shared" si="9"/>
        <v>0.36000000000000015</v>
      </c>
      <c r="N46" s="135">
        <f t="shared" si="15"/>
        <v>1.252573781743308</v>
      </c>
      <c r="P46" s="135">
        <f t="shared" si="10"/>
        <v>0.36000000000000015</v>
      </c>
      <c r="Q46" s="135">
        <f t="shared" si="16"/>
        <v>1.2738631005583674</v>
      </c>
      <c r="S46" s="135">
        <f t="shared" si="11"/>
        <v>0.36000000000000015</v>
      </c>
      <c r="T46" s="135">
        <f t="shared" si="4"/>
        <v>1.7242239999999998</v>
      </c>
      <c r="U46" s="135">
        <f t="shared" si="5"/>
        <v>1.313097102273857</v>
      </c>
      <c r="W46" s="135">
        <f t="shared" si="12"/>
        <v>0.36000000000000015</v>
      </c>
      <c r="X46" s="136">
        <f t="shared" si="6"/>
        <v>1.2824672018797727</v>
      </c>
    </row>
    <row r="47" spans="1:24" ht="12.75">
      <c r="A47" s="135">
        <f t="shared" si="7"/>
        <v>0.37000000000000016</v>
      </c>
      <c r="B47" s="135">
        <f t="shared" si="3"/>
        <v>1.6603746402782733</v>
      </c>
      <c r="C47" s="135">
        <f t="shared" si="13"/>
        <v>1.2885552530948268</v>
      </c>
      <c r="J47" s="135">
        <f t="shared" si="8"/>
        <v>0.37000000000000016</v>
      </c>
      <c r="K47" s="135">
        <f t="shared" si="14"/>
        <v>1.2898</v>
      </c>
      <c r="M47" s="135">
        <f t="shared" si="9"/>
        <v>0.37000000000000016</v>
      </c>
      <c r="N47" s="135">
        <f t="shared" si="15"/>
        <v>1.2476499743633567</v>
      </c>
      <c r="P47" s="135">
        <f t="shared" si="10"/>
        <v>0.37000000000000016</v>
      </c>
      <c r="Q47" s="135">
        <f t="shared" si="16"/>
        <v>1.2690626173374826</v>
      </c>
      <c r="S47" s="135">
        <f t="shared" si="11"/>
        <v>0.37000000000000016</v>
      </c>
      <c r="T47" s="135">
        <f t="shared" si="4"/>
        <v>1.7129079999999997</v>
      </c>
      <c r="U47" s="135">
        <f t="shared" si="5"/>
        <v>1.3087811123331508</v>
      </c>
      <c r="W47" s="135">
        <f t="shared" si="12"/>
        <v>0.37000000000000016</v>
      </c>
      <c r="X47" s="136">
        <f t="shared" si="6"/>
        <v>1.2777409417632388</v>
      </c>
    </row>
    <row r="48" spans="1:24" ht="12.75">
      <c r="A48" s="135">
        <f t="shared" si="7"/>
        <v>0.38000000000000017</v>
      </c>
      <c r="B48" s="135">
        <f t="shared" si="3"/>
        <v>1.6486007562695757</v>
      </c>
      <c r="C48" s="135">
        <f t="shared" si="13"/>
        <v>1.283978487463702</v>
      </c>
      <c r="J48" s="135">
        <f t="shared" si="8"/>
        <v>0.38000000000000017</v>
      </c>
      <c r="K48" s="135">
        <f t="shared" si="14"/>
        <v>1.2852</v>
      </c>
      <c r="M48" s="135">
        <f t="shared" si="9"/>
        <v>0.38000000000000017</v>
      </c>
      <c r="N48" s="135">
        <f t="shared" si="15"/>
        <v>1.2427647259107932</v>
      </c>
      <c r="P48" s="135">
        <f t="shared" si="10"/>
        <v>0.38000000000000017</v>
      </c>
      <c r="Q48" s="135">
        <f t="shared" si="16"/>
        <v>1.2642806664318307</v>
      </c>
      <c r="S48" s="135">
        <f t="shared" si="11"/>
        <v>0.38000000000000017</v>
      </c>
      <c r="T48" s="135">
        <f t="shared" si="4"/>
        <v>1.7015919999999998</v>
      </c>
      <c r="U48" s="135">
        <f t="shared" si="5"/>
        <v>1.304450842308747</v>
      </c>
      <c r="W48" s="135">
        <f t="shared" si="12"/>
        <v>0.38000000000000017</v>
      </c>
      <c r="X48" s="136">
        <f t="shared" si="6"/>
        <v>1.2730253003809708</v>
      </c>
    </row>
    <row r="49" spans="1:24" ht="12.75">
      <c r="A49" s="135">
        <f t="shared" si="7"/>
        <v>0.3900000000000002</v>
      </c>
      <c r="B49" s="135">
        <f t="shared" si="3"/>
        <v>1.6368735837030395</v>
      </c>
      <c r="C49" s="135">
        <f t="shared" si="13"/>
        <v>1.2794036046936241</v>
      </c>
      <c r="J49" s="135">
        <f t="shared" si="8"/>
        <v>0.3900000000000002</v>
      </c>
      <c r="K49" s="135">
        <f t="shared" si="14"/>
        <v>1.2806</v>
      </c>
      <c r="M49" s="135">
        <f t="shared" si="9"/>
        <v>0.3900000000000002</v>
      </c>
      <c r="N49" s="135">
        <f t="shared" si="15"/>
        <v>1.23791758521282</v>
      </c>
      <c r="P49" s="135">
        <f t="shared" si="10"/>
        <v>0.3900000000000002</v>
      </c>
      <c r="Q49" s="135">
        <f t="shared" si="16"/>
        <v>1.2595171407318686</v>
      </c>
      <c r="S49" s="135">
        <f t="shared" si="11"/>
        <v>0.3900000000000002</v>
      </c>
      <c r="T49" s="135">
        <f t="shared" si="4"/>
        <v>1.6902759999999997</v>
      </c>
      <c r="U49" s="135">
        <f t="shared" si="5"/>
        <v>1.3001061495124155</v>
      </c>
      <c r="W49" s="135">
        <f t="shared" si="12"/>
        <v>0.3900000000000002</v>
      </c>
      <c r="X49" s="136">
        <f t="shared" si="6"/>
        <v>1.2683202419866322</v>
      </c>
    </row>
    <row r="50" spans="1:24" ht="12.75">
      <c r="A50" s="135">
        <f t="shared" si="7"/>
        <v>0.4000000000000002</v>
      </c>
      <c r="B50" s="135">
        <f t="shared" si="3"/>
        <v>1.6251928451461197</v>
      </c>
      <c r="C50" s="135">
        <f t="shared" si="13"/>
        <v>1.2748305162436768</v>
      </c>
      <c r="J50" s="135">
        <f t="shared" si="8"/>
        <v>0.4000000000000002</v>
      </c>
      <c r="K50" s="135">
        <f t="shared" si="14"/>
        <v>1.276</v>
      </c>
      <c r="M50" s="135">
        <f t="shared" si="9"/>
        <v>0.4000000000000002</v>
      </c>
      <c r="N50" s="135">
        <f t="shared" si="15"/>
        <v>1.233108108108108</v>
      </c>
      <c r="P50" s="135">
        <f t="shared" si="10"/>
        <v>0.4000000000000002</v>
      </c>
      <c r="Q50" s="135">
        <f t="shared" si="16"/>
        <v>1.2547719339518664</v>
      </c>
      <c r="S50" s="135">
        <f t="shared" si="11"/>
        <v>0.4000000000000002</v>
      </c>
      <c r="T50" s="135">
        <f t="shared" si="4"/>
        <v>1.6789599999999998</v>
      </c>
      <c r="U50" s="135">
        <f t="shared" si="5"/>
        <v>1.2957468888637163</v>
      </c>
      <c r="W50" s="135">
        <f t="shared" si="12"/>
        <v>0.4000000000000002</v>
      </c>
      <c r="X50" s="136">
        <f t="shared" si="6"/>
        <v>1.2636257309941519</v>
      </c>
    </row>
    <row r="51" spans="1:24" ht="12.75">
      <c r="A51" s="135">
        <f t="shared" si="7"/>
        <v>0.4100000000000002</v>
      </c>
      <c r="B51" s="135">
        <f t="shared" si="3"/>
        <v>1.6135582653589318</v>
      </c>
      <c r="C51" s="135">
        <f t="shared" si="13"/>
        <v>1.2702591331531263</v>
      </c>
      <c r="J51" s="135">
        <f t="shared" si="8"/>
        <v>0.4100000000000002</v>
      </c>
      <c r="K51" s="135">
        <f t="shared" si="14"/>
        <v>1.2713999999999999</v>
      </c>
      <c r="M51" s="135">
        <f t="shared" si="9"/>
        <v>0.4100000000000002</v>
      </c>
      <c r="N51" s="135">
        <f t="shared" si="15"/>
        <v>1.2283358573111223</v>
      </c>
      <c r="P51" s="135">
        <f t="shared" si="10"/>
        <v>0.4100000000000002</v>
      </c>
      <c r="Q51" s="135">
        <f t="shared" si="16"/>
        <v>1.2500449406220049</v>
      </c>
      <c r="S51" s="135">
        <f t="shared" si="11"/>
        <v>0.4100000000000002</v>
      </c>
      <c r="T51" s="135">
        <f t="shared" si="4"/>
        <v>1.6676439999999997</v>
      </c>
      <c r="U51" s="135">
        <f t="shared" si="5"/>
        <v>1.2913729128334694</v>
      </c>
      <c r="W51" s="135">
        <f t="shared" si="12"/>
        <v>0.4100000000000002</v>
      </c>
      <c r="X51" s="136">
        <f t="shared" si="6"/>
        <v>1.258941731976829</v>
      </c>
    </row>
    <row r="52" spans="1:24" ht="12.75">
      <c r="A52" s="135">
        <f t="shared" si="7"/>
        <v>0.4200000000000002</v>
      </c>
      <c r="B52" s="135">
        <f t="shared" si="3"/>
        <v>1.601969571272631</v>
      </c>
      <c r="C52" s="135">
        <f t="shared" si="13"/>
        <v>1.2656893660265267</v>
      </c>
      <c r="J52" s="135">
        <f t="shared" si="8"/>
        <v>0.4200000000000002</v>
      </c>
      <c r="K52" s="135">
        <f t="shared" si="14"/>
        <v>1.2668</v>
      </c>
      <c r="M52" s="135">
        <f t="shared" si="9"/>
        <v>0.4200000000000002</v>
      </c>
      <c r="N52" s="135">
        <f t="shared" si="15"/>
        <v>1.223600402279584</v>
      </c>
      <c r="P52" s="135">
        <f t="shared" si="10"/>
        <v>0.4200000000000002</v>
      </c>
      <c r="Q52" s="135">
        <f t="shared" si="16"/>
        <v>1.24533605608056</v>
      </c>
      <c r="S52" s="135">
        <f t="shared" si="11"/>
        <v>0.4200000000000002</v>
      </c>
      <c r="T52" s="135">
        <f t="shared" si="4"/>
        <v>1.6563279999999996</v>
      </c>
      <c r="U52" s="135">
        <f t="shared" si="5"/>
        <v>1.2869840713855007</v>
      </c>
      <c r="W52" s="135">
        <f t="shared" si="12"/>
        <v>0.4200000000000002</v>
      </c>
      <c r="X52" s="136">
        <f t="shared" si="6"/>
        <v>1.2542682096664397</v>
      </c>
    </row>
    <row r="53" spans="1:24" ht="12.75">
      <c r="A53" s="135">
        <f t="shared" si="7"/>
        <v>0.4300000000000002</v>
      </c>
      <c r="B53" s="135">
        <f t="shared" si="3"/>
        <v>1.5904264919680513</v>
      </c>
      <c r="C53" s="135">
        <f t="shared" si="13"/>
        <v>1.2611211250185492</v>
      </c>
      <c r="J53" s="135">
        <f t="shared" si="8"/>
        <v>0.4300000000000002</v>
      </c>
      <c r="K53" s="135">
        <f t="shared" si="14"/>
        <v>1.2622</v>
      </c>
      <c r="M53" s="135">
        <f t="shared" si="9"/>
        <v>0.4300000000000002</v>
      </c>
      <c r="N53" s="135">
        <f t="shared" si="15"/>
        <v>1.2189013190849889</v>
      </c>
      <c r="P53" s="135">
        <f t="shared" si="10"/>
        <v>0.4300000000000002</v>
      </c>
      <c r="Q53" s="135">
        <f t="shared" si="16"/>
        <v>1.2406451764661781</v>
      </c>
      <c r="S53" s="135">
        <f t="shared" si="11"/>
        <v>0.4300000000000002</v>
      </c>
      <c r="T53" s="135">
        <f t="shared" si="4"/>
        <v>1.6450119999999997</v>
      </c>
      <c r="U53" s="135">
        <f t="shared" si="5"/>
        <v>1.2825802119165879</v>
      </c>
      <c r="W53" s="135">
        <f t="shared" si="12"/>
        <v>0.4300000000000002</v>
      </c>
      <c r="X53" s="136">
        <f t="shared" si="6"/>
        <v>1.249605128952353</v>
      </c>
    </row>
    <row r="54" spans="1:24" ht="12.75">
      <c r="A54" s="135">
        <f t="shared" si="7"/>
        <v>0.4400000000000002</v>
      </c>
      <c r="B54" s="135">
        <f t="shared" si="3"/>
        <v>1.5789287586545908</v>
      </c>
      <c r="C54" s="135">
        <f t="shared" si="13"/>
        <v>1.256554319818523</v>
      </c>
      <c r="J54" s="135">
        <f t="shared" si="8"/>
        <v>0.4400000000000002</v>
      </c>
      <c r="K54" s="135">
        <f t="shared" si="14"/>
        <v>1.2576</v>
      </c>
      <c r="M54" s="135">
        <f t="shared" si="9"/>
        <v>0.4400000000000002</v>
      </c>
      <c r="N54" s="135">
        <f t="shared" si="15"/>
        <v>1.2142381902860944</v>
      </c>
      <c r="P54" s="135">
        <f t="shared" si="10"/>
        <v>0.4400000000000002</v>
      </c>
      <c r="Q54" s="135">
        <f t="shared" si="16"/>
        <v>1.23597219871024</v>
      </c>
      <c r="S54" s="135">
        <f t="shared" si="11"/>
        <v>0.4400000000000002</v>
      </c>
      <c r="T54" s="135">
        <f t="shared" si="4"/>
        <v>1.6336959999999996</v>
      </c>
      <c r="U54" s="135">
        <f t="shared" si="5"/>
        <v>1.2781611791945489</v>
      </c>
      <c r="W54" s="135">
        <f t="shared" si="12"/>
        <v>0.4400000000000002</v>
      </c>
      <c r="X54" s="136">
        <f t="shared" si="6"/>
        <v>1.2449524548806519</v>
      </c>
    </row>
    <row r="55" spans="1:24" ht="12.75">
      <c r="A55" s="135">
        <f t="shared" si="7"/>
        <v>0.45000000000000023</v>
      </c>
      <c r="B55" s="135">
        <f t="shared" si="3"/>
        <v>1.5674761046493495</v>
      </c>
      <c r="C55" s="135">
        <f t="shared" si="13"/>
        <v>1.2519888596346813</v>
      </c>
      <c r="J55" s="135">
        <f t="shared" si="8"/>
        <v>0.45000000000000023</v>
      </c>
      <c r="K55" s="135">
        <f t="shared" si="14"/>
        <v>1.253</v>
      </c>
      <c r="M55" s="135">
        <f t="shared" si="9"/>
        <v>0.45000000000000023</v>
      </c>
      <c r="N55" s="135">
        <f t="shared" si="15"/>
        <v>1.2096106048053021</v>
      </c>
      <c r="P55" s="135">
        <f t="shared" si="10"/>
        <v>0.45000000000000023</v>
      </c>
      <c r="Q55" s="135">
        <f t="shared" si="16"/>
        <v>1.2313170205293134</v>
      </c>
      <c r="S55" s="135">
        <f t="shared" si="11"/>
        <v>0.45000000000000023</v>
      </c>
      <c r="T55" s="135">
        <f t="shared" si="4"/>
        <v>1.6223799999999997</v>
      </c>
      <c r="U55" s="135">
        <f t="shared" si="5"/>
        <v>1.2737268152943941</v>
      </c>
      <c r="W55" s="135">
        <f t="shared" si="12"/>
        <v>0.45000000000000023</v>
      </c>
      <c r="X55" s="136">
        <f t="shared" si="6"/>
        <v>1.240310152653259</v>
      </c>
    </row>
    <row r="56" spans="1:24" ht="12.75">
      <c r="A56" s="135">
        <f t="shared" si="7"/>
        <v>0.46000000000000024</v>
      </c>
      <c r="B56" s="135">
        <f t="shared" si="3"/>
        <v>1.5560682653565094</v>
      </c>
      <c r="C56" s="135">
        <f t="shared" si="13"/>
        <v>1.2474246531781026</v>
      </c>
      <c r="J56" s="135">
        <f t="shared" si="8"/>
        <v>0.46000000000000024</v>
      </c>
      <c r="K56" s="135">
        <f t="shared" si="14"/>
        <v>1.2484</v>
      </c>
      <c r="M56" s="135">
        <f t="shared" si="9"/>
        <v>0.46000000000000024</v>
      </c>
      <c r="N56" s="135">
        <f t="shared" si="15"/>
        <v>1.2050181578078571</v>
      </c>
      <c r="P56" s="135">
        <f t="shared" si="10"/>
        <v>0.46000000000000024</v>
      </c>
      <c r="Q56" s="135">
        <f t="shared" si="16"/>
        <v>1.2266795404176867</v>
      </c>
      <c r="S56" s="135">
        <f t="shared" si="11"/>
        <v>0.46000000000000024</v>
      </c>
      <c r="T56" s="135">
        <f t="shared" si="4"/>
        <v>1.6110639999999996</v>
      </c>
      <c r="U56" s="135">
        <f t="shared" si="5"/>
        <v>1.269276959532473</v>
      </c>
      <c r="W56" s="135">
        <f t="shared" si="12"/>
        <v>0.46000000000000024</v>
      </c>
      <c r="X56" s="136">
        <f t="shared" si="6"/>
        <v>1.2356781876270693</v>
      </c>
    </row>
    <row r="57" spans="1:24" ht="12.75">
      <c r="A57" s="135">
        <f t="shared" si="7"/>
        <v>0.47000000000000025</v>
      </c>
      <c r="B57" s="135">
        <f t="shared" si="3"/>
        <v>1.544704978246959</v>
      </c>
      <c r="C57" s="135">
        <f t="shared" si="13"/>
        <v>1.2428616086463364</v>
      </c>
      <c r="J57" s="135">
        <f t="shared" si="8"/>
        <v>0.47000000000000025</v>
      </c>
      <c r="K57" s="135">
        <f t="shared" si="14"/>
        <v>1.2438</v>
      </c>
      <c r="M57" s="135">
        <f t="shared" si="9"/>
        <v>0.47000000000000025</v>
      </c>
      <c r="N57" s="135">
        <f t="shared" si="15"/>
        <v>1.2004604505837855</v>
      </c>
      <c r="P57" s="135">
        <f t="shared" si="10"/>
        <v>0.47000000000000025</v>
      </c>
      <c r="Q57" s="135">
        <f t="shared" si="16"/>
        <v>1.2220596576399954</v>
      </c>
      <c r="S57" s="135">
        <f t="shared" si="11"/>
        <v>0.47000000000000025</v>
      </c>
      <c r="T57" s="135">
        <f t="shared" si="4"/>
        <v>1.5997479999999997</v>
      </c>
      <c r="U57" s="135">
        <f t="shared" si="5"/>
        <v>1.2648114483985349</v>
      </c>
      <c r="W57" s="135">
        <f t="shared" si="12"/>
        <v>0.47000000000000025</v>
      </c>
      <c r="X57" s="136">
        <f t="shared" si="6"/>
        <v>1.2310565253130892</v>
      </c>
    </row>
    <row r="58" spans="1:24" ht="12.75">
      <c r="A58" s="135">
        <f t="shared" si="7"/>
        <v>0.48000000000000026</v>
      </c>
      <c r="B58" s="135">
        <f t="shared" si="3"/>
        <v>1.5333859828381524</v>
      </c>
      <c r="C58" s="135">
        <f t="shared" si="13"/>
        <v>1.238299633706702</v>
      </c>
      <c r="J58" s="135">
        <f t="shared" si="8"/>
        <v>0.48000000000000026</v>
      </c>
      <c r="K58" s="135">
        <f t="shared" si="14"/>
        <v>1.2391999999999999</v>
      </c>
      <c r="M58" s="135">
        <f t="shared" si="9"/>
        <v>0.48000000000000026</v>
      </c>
      <c r="N58" s="135">
        <f t="shared" si="15"/>
        <v>1.195937090432503</v>
      </c>
      <c r="P58" s="135">
        <f t="shared" si="10"/>
        <v>0.48000000000000026</v>
      </c>
      <c r="Q58" s="135">
        <f t="shared" si="16"/>
        <v>1.2174572722239245</v>
      </c>
      <c r="S58" s="135">
        <f t="shared" si="11"/>
        <v>0.48000000000000026</v>
      </c>
      <c r="T58" s="135">
        <f t="shared" si="4"/>
        <v>1.5884319999999996</v>
      </c>
      <c r="U58" s="135">
        <f t="shared" si="5"/>
        <v>1.2603301154856212</v>
      </c>
      <c r="W58" s="135">
        <f t="shared" si="12"/>
        <v>0.48000000000000026</v>
      </c>
      <c r="X58" s="136">
        <f t="shared" si="6"/>
        <v>1.2264451313755793</v>
      </c>
    </row>
    <row r="59" spans="1:24" ht="12.75">
      <c r="A59" s="135">
        <f t="shared" si="7"/>
        <v>0.49000000000000027</v>
      </c>
      <c r="B59" s="135">
        <f t="shared" si="3"/>
        <v>1.5221110206742061</v>
      </c>
      <c r="C59" s="135">
        <f t="shared" si="13"/>
        <v>1.2337386354792519</v>
      </c>
      <c r="J59" s="135">
        <f t="shared" si="8"/>
        <v>0.49000000000000027</v>
      </c>
      <c r="K59" s="135">
        <f t="shared" si="14"/>
        <v>1.2346</v>
      </c>
      <c r="M59" s="135">
        <f t="shared" si="9"/>
        <v>0.49000000000000027</v>
      </c>
      <c r="N59" s="135">
        <f t="shared" si="15"/>
        <v>1.1914476905500244</v>
      </c>
      <c r="P59" s="135">
        <f t="shared" si="10"/>
        <v>0.49000000000000027</v>
      </c>
      <c r="Q59" s="135">
        <f t="shared" si="16"/>
        <v>1.2128722849529998</v>
      </c>
      <c r="S59" s="135">
        <f t="shared" si="11"/>
        <v>0.49000000000000027</v>
      </c>
      <c r="T59" s="135">
        <f t="shared" si="4"/>
        <v>1.5771159999999995</v>
      </c>
      <c r="U59" s="135">
        <f t="shared" si="5"/>
        <v>1.2558327914177108</v>
      </c>
      <c r="W59" s="135">
        <f t="shared" si="12"/>
        <v>0.49000000000000027</v>
      </c>
      <c r="X59" s="136">
        <f t="shared" si="6"/>
        <v>1.2218439716312055</v>
      </c>
    </row>
    <row r="60" spans="1:24" ht="12.75">
      <c r="A60" s="135">
        <f t="shared" si="7"/>
        <v>0.5000000000000002</v>
      </c>
      <c r="B60" s="135">
        <f t="shared" si="3"/>
        <v>1.5108798353062272</v>
      </c>
      <c r="C60" s="135">
        <f t="shared" si="13"/>
        <v>1.2291785205193861</v>
      </c>
      <c r="J60" s="135">
        <f t="shared" si="8"/>
        <v>0.5000000000000002</v>
      </c>
      <c r="K60" s="135">
        <f t="shared" si="14"/>
        <v>1.23</v>
      </c>
      <c r="M60" s="135">
        <f t="shared" si="9"/>
        <v>0.5000000000000002</v>
      </c>
      <c r="N60" s="135">
        <f t="shared" si="15"/>
        <v>1.1869918699186992</v>
      </c>
      <c r="P60" s="135">
        <f t="shared" si="10"/>
        <v>0.5000000000000002</v>
      </c>
      <c r="Q60" s="135">
        <f t="shared" si="16"/>
        <v>1.208304597359457</v>
      </c>
      <c r="S60" s="135">
        <f t="shared" si="11"/>
        <v>0.5000000000000002</v>
      </c>
      <c r="T60" s="135">
        <f t="shared" si="4"/>
        <v>1.5657999999999996</v>
      </c>
      <c r="U60" s="135">
        <f t="shared" si="5"/>
        <v>1.2513193037750194</v>
      </c>
      <c r="W60" s="135">
        <f t="shared" si="12"/>
        <v>0.5000000000000002</v>
      </c>
      <c r="X60" s="136">
        <f t="shared" si="6"/>
        <v>1.2172530120481928</v>
      </c>
    </row>
    <row r="61" spans="1:24" ht="12.75">
      <c r="A61" s="135">
        <f t="shared" si="7"/>
        <v>0.5100000000000002</v>
      </c>
      <c r="B61" s="135">
        <f t="shared" si="3"/>
        <v>1.4996921722728698</v>
      </c>
      <c r="C61" s="135">
        <f t="shared" si="13"/>
        <v>1.22461919480011</v>
      </c>
      <c r="J61" s="135">
        <f t="shared" si="8"/>
        <v>0.5100000000000002</v>
      </c>
      <c r="K61" s="135">
        <f t="shared" si="14"/>
        <v>1.2253999999999998</v>
      </c>
      <c r="M61" s="135">
        <f t="shared" si="9"/>
        <v>0.5100000000000002</v>
      </c>
      <c r="N61" s="135">
        <f t="shared" si="15"/>
        <v>1.1825692531994167</v>
      </c>
      <c r="P61" s="135">
        <f t="shared" si="10"/>
        <v>0.5100000000000002</v>
      </c>
      <c r="Q61" s="135">
        <f t="shared" si="16"/>
        <v>1.2037541117171922</v>
      </c>
      <c r="S61" s="135">
        <f t="shared" si="11"/>
        <v>0.5100000000000002</v>
      </c>
      <c r="T61" s="135">
        <f t="shared" si="4"/>
        <v>1.5544839999999995</v>
      </c>
      <c r="U61" s="135">
        <f t="shared" si="5"/>
        <v>1.2467894770168697</v>
      </c>
      <c r="W61" s="135">
        <f t="shared" si="12"/>
        <v>0.5100000000000002</v>
      </c>
      <c r="X61" s="136">
        <f t="shared" si="6"/>
        <v>1.2126722187454868</v>
      </c>
    </row>
    <row r="62" spans="1:24" ht="12.75">
      <c r="A62" s="135">
        <f t="shared" si="7"/>
        <v>0.5200000000000002</v>
      </c>
      <c r="B62" s="135">
        <f t="shared" si="3"/>
        <v>1.4885477790811175</v>
      </c>
      <c r="C62" s="135">
        <f t="shared" si="13"/>
        <v>1.2200605636939166</v>
      </c>
      <c r="J62" s="135">
        <f t="shared" si="8"/>
        <v>0.5200000000000002</v>
      </c>
      <c r="K62" s="135">
        <f t="shared" si="14"/>
        <v>1.2207999999999999</v>
      </c>
      <c r="M62" s="135">
        <f t="shared" si="9"/>
        <v>0.5200000000000002</v>
      </c>
      <c r="N62" s="135">
        <f t="shared" si="15"/>
        <v>1.1781794706262103</v>
      </c>
      <c r="P62" s="135">
        <f t="shared" si="10"/>
        <v>0.5200000000000002</v>
      </c>
      <c r="Q62" s="135">
        <f t="shared" si="16"/>
        <v>1.1992207310347929</v>
      </c>
      <c r="S62" s="135">
        <f t="shared" si="11"/>
        <v>0.5200000000000002</v>
      </c>
      <c r="T62" s="135">
        <f t="shared" si="4"/>
        <v>1.5431679999999997</v>
      </c>
      <c r="U62" s="135">
        <f t="shared" si="5"/>
        <v>1.2422431324020269</v>
      </c>
      <c r="W62" s="135">
        <f t="shared" si="12"/>
        <v>0.5200000000000002</v>
      </c>
      <c r="X62" s="136">
        <f t="shared" si="6"/>
        <v>1.2081015579919214</v>
      </c>
    </row>
    <row r="63" spans="1:24" ht="12.75">
      <c r="A63" s="135">
        <f t="shared" si="7"/>
        <v>0.5300000000000002</v>
      </c>
      <c r="B63" s="135">
        <f t="shared" si="3"/>
        <v>1.4774464051872878</v>
      </c>
      <c r="C63" s="135">
        <f t="shared" si="13"/>
        <v>1.2155025319542891</v>
      </c>
      <c r="J63" s="135">
        <f t="shared" si="8"/>
        <v>0.5300000000000002</v>
      </c>
      <c r="K63" s="135">
        <f t="shared" si="14"/>
        <v>1.2161999999999997</v>
      </c>
      <c r="M63" s="135">
        <f t="shared" si="9"/>
        <v>0.5300000000000002</v>
      </c>
      <c r="N63" s="135">
        <f t="shared" si="15"/>
        <v>1.1738221579031998</v>
      </c>
      <c r="P63" s="135">
        <f t="shared" si="10"/>
        <v>0.5300000000000002</v>
      </c>
      <c r="Q63" s="135">
        <f t="shared" si="16"/>
        <v>1.1947043590486472</v>
      </c>
      <c r="S63" s="135">
        <f t="shared" si="11"/>
        <v>0.5300000000000002</v>
      </c>
      <c r="T63" s="135">
        <f t="shared" si="4"/>
        <v>1.5318519999999995</v>
      </c>
      <c r="U63" s="135">
        <f t="shared" si="5"/>
        <v>1.2376800879064023</v>
      </c>
      <c r="W63" s="135">
        <f t="shared" si="12"/>
        <v>0.5300000000000002</v>
      </c>
      <c r="X63" s="136">
        <f t="shared" si="6"/>
        <v>1.2035409962053891</v>
      </c>
    </row>
    <row r="64" spans="1:24" ht="12.75">
      <c r="A64" s="135">
        <f t="shared" si="7"/>
        <v>0.5400000000000003</v>
      </c>
      <c r="B64" s="135">
        <f t="shared" si="3"/>
        <v>1.466387801978256</v>
      </c>
      <c r="C64" s="135">
        <f t="shared" si="13"/>
        <v>1.2109450036968052</v>
      </c>
      <c r="J64" s="135">
        <f t="shared" si="8"/>
        <v>0.5400000000000003</v>
      </c>
      <c r="K64" s="135">
        <f t="shared" si="14"/>
        <v>1.2115999999999998</v>
      </c>
      <c r="M64" s="135">
        <f t="shared" si="9"/>
        <v>0.5400000000000003</v>
      </c>
      <c r="N64" s="135">
        <f t="shared" si="15"/>
        <v>1.1694969561038129</v>
      </c>
      <c r="P64" s="135">
        <f t="shared" si="10"/>
        <v>0.5400000000000003</v>
      </c>
      <c r="Q64" s="135">
        <f t="shared" si="16"/>
        <v>1.190204900216129</v>
      </c>
      <c r="S64" s="135">
        <f t="shared" si="11"/>
        <v>0.5400000000000003</v>
      </c>
      <c r="T64" s="135">
        <f t="shared" si="4"/>
        <v>1.5205359999999994</v>
      </c>
      <c r="U64" s="135">
        <f t="shared" si="5"/>
        <v>1.2331001581380157</v>
      </c>
      <c r="W64" s="135">
        <f t="shared" si="12"/>
        <v>0.5400000000000003</v>
      </c>
      <c r="X64" s="136">
        <f t="shared" si="6"/>
        <v>1.1989904999520198</v>
      </c>
    </row>
    <row r="65" spans="1:24" ht="12.75">
      <c r="A65" s="135">
        <f t="shared" si="7"/>
        <v>0.5500000000000003</v>
      </c>
      <c r="B65" s="135">
        <f t="shared" si="3"/>
        <v>1.4553717227528975</v>
      </c>
      <c r="C65" s="135">
        <f t="shared" si="13"/>
        <v>1.2063878823798329</v>
      </c>
      <c r="J65" s="135">
        <f t="shared" si="8"/>
        <v>0.5500000000000003</v>
      </c>
      <c r="K65" s="135">
        <f t="shared" si="14"/>
        <v>1.2069999999999999</v>
      </c>
      <c r="M65" s="135">
        <f t="shared" si="9"/>
        <v>0.5500000000000003</v>
      </c>
      <c r="N65" s="135">
        <f t="shared" si="15"/>
        <v>1.1652035115722263</v>
      </c>
      <c r="P65" s="135">
        <f t="shared" si="10"/>
        <v>0.5500000000000003</v>
      </c>
      <c r="Q65" s="135">
        <f t="shared" si="16"/>
        <v>1.1857222597088612</v>
      </c>
      <c r="S65" s="135">
        <f t="shared" si="11"/>
        <v>0.5500000000000003</v>
      </c>
      <c r="T65" s="135">
        <f t="shared" si="4"/>
        <v>1.5092199999999996</v>
      </c>
      <c r="U65" s="135">
        <f t="shared" si="5"/>
        <v>1.2285031542491047</v>
      </c>
      <c r="W65" s="135">
        <f t="shared" si="12"/>
        <v>0.5500000000000003</v>
      </c>
      <c r="X65" s="136">
        <f t="shared" si="6"/>
        <v>1.194450035945363</v>
      </c>
    </row>
    <row r="66" spans="1:24" ht="12.75">
      <c r="A66" s="135">
        <f t="shared" si="7"/>
        <v>0.5600000000000003</v>
      </c>
      <c r="B66" s="135">
        <f t="shared" si="3"/>
        <v>1.4443979227037407</v>
      </c>
      <c r="C66" s="135">
        <f t="shared" si="13"/>
        <v>1.2018310707848008</v>
      </c>
      <c r="J66" s="135">
        <f t="shared" si="8"/>
        <v>0.5600000000000003</v>
      </c>
      <c r="K66" s="135">
        <f t="shared" si="14"/>
        <v>1.2024</v>
      </c>
      <c r="M66" s="135">
        <f t="shared" si="9"/>
        <v>0.5600000000000003</v>
      </c>
      <c r="N66" s="135">
        <f t="shared" si="15"/>
        <v>1.1609414758269718</v>
      </c>
      <c r="P66" s="135">
        <f t="shared" si="10"/>
        <v>0.5600000000000003</v>
      </c>
      <c r="Q66" s="135">
        <f t="shared" si="16"/>
        <v>1.1812563434060541</v>
      </c>
      <c r="S66" s="135">
        <f t="shared" si="11"/>
        <v>0.5600000000000003</v>
      </c>
      <c r="T66" s="135">
        <f t="shared" si="4"/>
        <v>1.4979039999999997</v>
      </c>
      <c r="U66" s="135">
        <f t="shared" si="5"/>
        <v>1.2238888838452613</v>
      </c>
      <c r="W66" s="135">
        <f t="shared" si="12"/>
        <v>0.5600000000000003</v>
      </c>
      <c r="X66" s="136">
        <f t="shared" si="6"/>
        <v>1.189919571045576</v>
      </c>
    </row>
    <row r="67" spans="1:24" ht="12.75">
      <c r="A67" s="135">
        <f t="shared" si="7"/>
        <v>0.5700000000000003</v>
      </c>
      <c r="B67" s="135">
        <f t="shared" si="3"/>
        <v>1.4334661588988342</v>
      </c>
      <c r="C67" s="135">
        <f t="shared" si="13"/>
        <v>1.1972744709960346</v>
      </c>
      <c r="J67" s="135">
        <f t="shared" si="8"/>
        <v>0.5700000000000003</v>
      </c>
      <c r="K67" s="135">
        <f t="shared" si="14"/>
        <v>1.1978</v>
      </c>
      <c r="M67" s="135">
        <f t="shared" si="9"/>
        <v>0.5700000000000003</v>
      </c>
      <c r="N67" s="135">
        <f t="shared" si="15"/>
        <v>1.1567105054666453</v>
      </c>
      <c r="P67" s="135">
        <f t="shared" si="10"/>
        <v>0.5700000000000003</v>
      </c>
      <c r="Q67" s="135">
        <f t="shared" si="16"/>
        <v>1.1768070578879175</v>
      </c>
      <c r="S67" s="135">
        <f t="shared" si="11"/>
        <v>0.5700000000000003</v>
      </c>
      <c r="T67" s="135">
        <f t="shared" si="4"/>
        <v>1.4865879999999996</v>
      </c>
      <c r="U67" s="135">
        <f t="shared" si="5"/>
        <v>1.219257150891476</v>
      </c>
      <c r="W67" s="135">
        <f t="shared" si="12"/>
        <v>0.5700000000000003</v>
      </c>
      <c r="X67" s="136">
        <f t="shared" si="6"/>
        <v>1.1853990722586196</v>
      </c>
    </row>
    <row r="68" spans="1:24" ht="12.75">
      <c r="A68" s="135">
        <f t="shared" si="7"/>
        <v>0.5800000000000003</v>
      </c>
      <c r="B68" s="135">
        <f t="shared" si="3"/>
        <v>1.4225761902638179</v>
      </c>
      <c r="C68" s="135">
        <f t="shared" si="13"/>
        <v>1.1927179843801374</v>
      </c>
      <c r="J68" s="135">
        <f t="shared" si="8"/>
        <v>0.5800000000000003</v>
      </c>
      <c r="K68" s="135">
        <f t="shared" si="14"/>
        <v>1.1931999999999998</v>
      </c>
      <c r="M68" s="135">
        <f t="shared" si="9"/>
        <v>0.5800000000000003</v>
      </c>
      <c r="N68" s="135">
        <f t="shared" si="15"/>
        <v>1.152510262077676</v>
      </c>
      <c r="P68" s="135">
        <f t="shared" si="10"/>
        <v>0.5800000000000003</v>
      </c>
      <c r="Q68" s="135">
        <f t="shared" si="16"/>
        <v>1.1723743104291464</v>
      </c>
      <c r="S68" s="135">
        <f t="shared" si="11"/>
        <v>0.5800000000000003</v>
      </c>
      <c r="T68" s="135">
        <f t="shared" si="4"/>
        <v>1.4752719999999995</v>
      </c>
      <c r="U68" s="135">
        <f t="shared" si="5"/>
        <v>1.2146077556149555</v>
      </c>
      <c r="W68" s="135">
        <f t="shared" si="12"/>
        <v>0.5800000000000003</v>
      </c>
      <c r="X68" s="136">
        <f t="shared" si="6"/>
        <v>1.180888506735454</v>
      </c>
    </row>
    <row r="69" spans="1:24" ht="12.75">
      <c r="A69" s="135">
        <f t="shared" si="7"/>
        <v>0.5900000000000003</v>
      </c>
      <c r="B69" s="135">
        <f t="shared" si="3"/>
        <v>1.4117277775642045</v>
      </c>
      <c r="C69" s="135">
        <f t="shared" si="13"/>
        <v>1.188161511564907</v>
      </c>
      <c r="J69" s="135">
        <f t="shared" si="8"/>
        <v>0.5900000000000003</v>
      </c>
      <c r="K69" s="135">
        <f t="shared" si="14"/>
        <v>1.1885999999999999</v>
      </c>
      <c r="M69" s="135">
        <f t="shared" si="9"/>
        <v>0.5900000000000003</v>
      </c>
      <c r="N69" s="135">
        <f t="shared" si="15"/>
        <v>1.148340412144093</v>
      </c>
      <c r="P69" s="135">
        <f t="shared" si="10"/>
        <v>0.5900000000000003</v>
      </c>
      <c r="Q69" s="135">
        <f t="shared" si="16"/>
        <v>1.1679580089924797</v>
      </c>
      <c r="S69" s="135">
        <f t="shared" si="11"/>
        <v>0.5900000000000003</v>
      </c>
      <c r="T69" s="135">
        <f t="shared" si="4"/>
        <v>1.4639559999999996</v>
      </c>
      <c r="U69" s="135">
        <f t="shared" si="5"/>
        <v>1.20994049440458</v>
      </c>
      <c r="W69" s="135">
        <f t="shared" si="12"/>
        <v>0.5900000000000003</v>
      </c>
      <c r="X69" s="136">
        <f t="shared" si="6"/>
        <v>1.1763878417712457</v>
      </c>
    </row>
    <row r="70" spans="1:24" ht="12.75">
      <c r="A70" s="135">
        <f t="shared" si="7"/>
        <v>0.6000000000000003</v>
      </c>
      <c r="B70" s="135">
        <f t="shared" si="3"/>
        <v>1.4009206833878585</v>
      </c>
      <c r="C70" s="135">
        <f t="shared" si="13"/>
        <v>1.1836049524177645</v>
      </c>
      <c r="J70" s="135">
        <f t="shared" si="8"/>
        <v>0.6000000000000003</v>
      </c>
      <c r="K70" s="135">
        <f t="shared" si="14"/>
        <v>1.1839999999999997</v>
      </c>
      <c r="M70" s="135">
        <f t="shared" si="9"/>
        <v>0.6000000000000003</v>
      </c>
      <c r="N70" s="135">
        <f t="shared" si="15"/>
        <v>1.1442006269592475</v>
      </c>
      <c r="P70" s="135">
        <f t="shared" si="10"/>
        <v>0.6000000000000003</v>
      </c>
      <c r="Q70" s="135">
        <f t="shared" si="16"/>
        <v>1.1635580622223305</v>
      </c>
      <c r="S70" s="135">
        <f t="shared" si="11"/>
        <v>0.6000000000000003</v>
      </c>
      <c r="T70" s="135">
        <f t="shared" si="4"/>
        <v>1.4526399999999995</v>
      </c>
      <c r="U70" s="135">
        <f t="shared" si="5"/>
        <v>1.2052551597068561</v>
      </c>
      <c r="W70" s="135">
        <f t="shared" si="12"/>
        <v>0.6000000000000003</v>
      </c>
      <c r="X70" s="136">
        <f t="shared" si="6"/>
        <v>1.1718970448045756</v>
      </c>
    </row>
    <row r="71" spans="1:24" ht="12.75">
      <c r="A71" s="135">
        <f t="shared" si="7"/>
        <v>0.6100000000000003</v>
      </c>
      <c r="B71" s="135">
        <f t="shared" si="3"/>
        <v>1.3901546721276776</v>
      </c>
      <c r="C71" s="135">
        <f t="shared" si="13"/>
        <v>1.1790482060236882</v>
      </c>
      <c r="J71" s="135">
        <f t="shared" si="8"/>
        <v>0.6100000000000003</v>
      </c>
      <c r="K71" s="135">
        <f t="shared" si="14"/>
        <v>1.1793999999999998</v>
      </c>
      <c r="M71" s="135">
        <f t="shared" si="9"/>
        <v>0.6100000000000003</v>
      </c>
      <c r="N71" s="135">
        <f t="shared" si="15"/>
        <v>1.1400905825394345</v>
      </c>
      <c r="P71" s="135">
        <f t="shared" si="10"/>
        <v>0.6100000000000003</v>
      </c>
      <c r="Q71" s="135">
        <f t="shared" si="16"/>
        <v>1.159174379438486</v>
      </c>
      <c r="S71" s="135">
        <f t="shared" si="11"/>
        <v>0.6100000000000003</v>
      </c>
      <c r="T71" s="135">
        <f t="shared" si="4"/>
        <v>1.4413239999999994</v>
      </c>
      <c r="U71" s="135">
        <f t="shared" si="5"/>
        <v>1.2005515399182158</v>
      </c>
      <c r="W71" s="135">
        <f t="shared" si="12"/>
        <v>0.6100000000000003</v>
      </c>
      <c r="X71" s="136">
        <f t="shared" si="6"/>
        <v>1.1674160834166547</v>
      </c>
    </row>
    <row r="72" spans="1:24" ht="12.75">
      <c r="A72" s="135">
        <f t="shared" si="7"/>
        <v>0.6200000000000003</v>
      </c>
      <c r="B72" s="135">
        <f t="shared" si="3"/>
        <v>1.3794295099644711</v>
      </c>
      <c r="C72" s="135">
        <f t="shared" si="13"/>
        <v>1.1744911706626284</v>
      </c>
      <c r="J72" s="135">
        <f t="shared" si="8"/>
        <v>0.6200000000000003</v>
      </c>
      <c r="K72" s="135">
        <f t="shared" si="14"/>
        <v>1.1747999999999998</v>
      </c>
      <c r="M72" s="135">
        <f t="shared" si="9"/>
        <v>0.6200000000000003</v>
      </c>
      <c r="N72" s="135">
        <f t="shared" si="15"/>
        <v>1.1360099595393713</v>
      </c>
      <c r="P72" s="135">
        <f t="shared" si="10"/>
        <v>0.6200000000000003</v>
      </c>
      <c r="Q72" s="135">
        <f t="shared" si="16"/>
        <v>1.1548068706298786</v>
      </c>
      <c r="S72" s="135">
        <f t="shared" si="11"/>
        <v>0.6200000000000003</v>
      </c>
      <c r="T72" s="135">
        <f t="shared" si="4"/>
        <v>1.4300079999999995</v>
      </c>
      <c r="U72" s="135">
        <f t="shared" si="5"/>
        <v>1.1958294192735013</v>
      </c>
      <c r="W72" s="135">
        <f t="shared" si="12"/>
        <v>0.6200000000000003</v>
      </c>
      <c r="X72" s="136">
        <f t="shared" si="6"/>
        <v>1.1629449253305428</v>
      </c>
    </row>
    <row r="73" spans="1:24" ht="12.75">
      <c r="A73" s="135">
        <f t="shared" si="7"/>
        <v>0.6300000000000003</v>
      </c>
      <c r="B73" s="135">
        <f t="shared" si="3"/>
        <v>1.3687449648500325</v>
      </c>
      <c r="C73" s="135">
        <f t="shared" si="13"/>
        <v>1.1699337437863875</v>
      </c>
      <c r="J73" s="135">
        <f t="shared" si="8"/>
        <v>0.6300000000000003</v>
      </c>
      <c r="K73" s="135">
        <f t="shared" si="14"/>
        <v>1.1702</v>
      </c>
      <c r="M73" s="135">
        <f t="shared" si="9"/>
        <v>0.6300000000000003</v>
      </c>
      <c r="N73" s="135">
        <f t="shared" si="15"/>
        <v>1.1319584431694836</v>
      </c>
      <c r="P73" s="135">
        <f t="shared" si="10"/>
        <v>0.6300000000000003</v>
      </c>
      <c r="Q73" s="135">
        <f t="shared" si="16"/>
        <v>1.1504554464484247</v>
      </c>
      <c r="S73" s="135">
        <f t="shared" si="11"/>
        <v>0.6300000000000003</v>
      </c>
      <c r="T73" s="135">
        <f t="shared" si="4"/>
        <v>1.4186919999999996</v>
      </c>
      <c r="U73" s="135">
        <f t="shared" si="5"/>
        <v>1.1910885777304725</v>
      </c>
      <c r="W73" s="135">
        <f t="shared" si="12"/>
        <v>0.6300000000000003</v>
      </c>
      <c r="X73" s="136">
        <f t="shared" si="6"/>
        <v>1.1584835384103758</v>
      </c>
    </row>
    <row r="74" spans="1:24" ht="12.75">
      <c r="A74" s="135">
        <f t="shared" si="7"/>
        <v>0.6400000000000003</v>
      </c>
      <c r="B74" s="135">
        <f t="shared" si="3"/>
        <v>1.3581008064904032</v>
      </c>
      <c r="C74" s="135">
        <f t="shared" si="13"/>
        <v>1.165375821994949</v>
      </c>
      <c r="J74" s="135">
        <f t="shared" si="8"/>
        <v>0.6400000000000003</v>
      </c>
      <c r="K74" s="135">
        <f aca="true" t="shared" si="17" ref="K74:K105">((1-J74)*B$4)+(J74*B$5)</f>
        <v>1.1656</v>
      </c>
      <c r="M74" s="135">
        <f t="shared" si="9"/>
        <v>0.6400000000000003</v>
      </c>
      <c r="N74" s="135">
        <f aca="true" t="shared" si="18" ref="N74:N105">1/(((1-M74)/B$4)+(J74/B$5))</f>
        <v>1.1279357231149565</v>
      </c>
      <c r="P74" s="135">
        <f t="shared" si="10"/>
        <v>0.6400000000000003</v>
      </c>
      <c r="Q74" s="135">
        <f aca="true" t="shared" si="19" ref="Q74:Q105">B$4*((1+P74*(SQRT(B$5/B$4)-1))/(1+P74*(SQRT(B$4/B$5)-1)))</f>
        <v>1.146120018202932</v>
      </c>
      <c r="S74" s="135">
        <f t="shared" si="11"/>
        <v>0.6400000000000003</v>
      </c>
      <c r="T74" s="135">
        <f t="shared" si="4"/>
        <v>1.4073759999999995</v>
      </c>
      <c r="U74" s="135">
        <f t="shared" si="5"/>
        <v>1.1863287908501587</v>
      </c>
      <c r="W74" s="135">
        <f t="shared" si="12"/>
        <v>0.6400000000000003</v>
      </c>
      <c r="X74" s="136">
        <f t="shared" si="6"/>
        <v>1.154031890660592</v>
      </c>
    </row>
    <row r="75" spans="1:24" ht="12.75">
      <c r="A75" s="135">
        <f t="shared" si="7"/>
        <v>0.6500000000000004</v>
      </c>
      <c r="B75" s="135">
        <f aca="true" t="shared" si="20" ref="B75:B110">F$4*(1-((3*A75*(F$4-F$5))/(2*F$4+F$5+A75*(F$4-F$5))))</f>
        <v>1.3474968063293287</v>
      </c>
      <c r="C75" s="135">
        <f t="shared" si="13"/>
        <v>1.1608173010122345</v>
      </c>
      <c r="J75" s="135">
        <f t="shared" si="8"/>
        <v>0.6500000000000004</v>
      </c>
      <c r="K75" s="135">
        <f t="shared" si="17"/>
        <v>1.1609999999999998</v>
      </c>
      <c r="M75" s="135">
        <f t="shared" si="9"/>
        <v>0.6500000000000004</v>
      </c>
      <c r="N75" s="135">
        <f t="shared" si="18"/>
        <v>1.1239414934565048</v>
      </c>
      <c r="P75" s="135">
        <f t="shared" si="10"/>
        <v>0.6500000000000004</v>
      </c>
      <c r="Q75" s="135">
        <f t="shared" si="19"/>
        <v>1.141800497853074</v>
      </c>
      <c r="S75" s="135">
        <f t="shared" si="11"/>
        <v>0.6500000000000004</v>
      </c>
      <c r="T75" s="135">
        <f aca="true" t="shared" si="21" ref="T75:T110">(1-S75)*F$4+S75*F$5</f>
        <v>1.3960599999999994</v>
      </c>
      <c r="U75" s="135">
        <f aca="true" t="shared" si="22" ref="U75:U110">SQRT(T75)</f>
        <v>1.1815498296728748</v>
      </c>
      <c r="W75" s="135">
        <f t="shared" si="12"/>
        <v>0.6500000000000004</v>
      </c>
      <c r="X75" s="136">
        <f aca="true" t="shared" si="23" ref="X75:X110">B$4*(1-((3*W75*(B$4-B$5))/((2*B$4)+B$5+(W75*(B$4-B$5)))))</f>
        <v>1.1495899502251716</v>
      </c>
    </row>
    <row r="76" spans="1:24" ht="12.75">
      <c r="A76" s="135">
        <f aca="true" t="shared" si="24" ref="A76:A110">A75+0.01</f>
        <v>0.6600000000000004</v>
      </c>
      <c r="B76" s="135">
        <f t="shared" si="20"/>
        <v>1.3369327375318962</v>
      </c>
      <c r="C76" s="135">
        <f t="shared" si="13"/>
        <v>1.156258075661267</v>
      </c>
      <c r="J76" s="135">
        <f aca="true" t="shared" si="25" ref="J76:J110">J75+0.01</f>
        <v>0.6600000000000004</v>
      </c>
      <c r="K76" s="135">
        <f t="shared" si="17"/>
        <v>1.1563999999999999</v>
      </c>
      <c r="M76" s="135">
        <f aca="true" t="shared" si="26" ref="M76:M110">M75+0.01</f>
        <v>0.6600000000000004</v>
      </c>
      <c r="N76" s="135">
        <f t="shared" si="18"/>
        <v>1.1199754525928196</v>
      </c>
      <c r="P76" s="135">
        <f aca="true" t="shared" si="27" ref="P76:P110">P75+0.01</f>
        <v>0.6600000000000004</v>
      </c>
      <c r="Q76" s="135">
        <f t="shared" si="19"/>
        <v>1.1374967980034292</v>
      </c>
      <c r="S76" s="135">
        <f aca="true" t="shared" si="28" ref="S76:S110">S75+0.01</f>
        <v>0.6600000000000004</v>
      </c>
      <c r="T76" s="135">
        <f t="shared" si="21"/>
        <v>1.3847439999999995</v>
      </c>
      <c r="U76" s="135">
        <f t="shared" si="22"/>
        <v>1.1767514605897031</v>
      </c>
      <c r="W76" s="135">
        <f aca="true" t="shared" si="29" ref="W76:W110">W75+0.01</f>
        <v>0.6600000000000004</v>
      </c>
      <c r="X76" s="136">
        <f t="shared" si="23"/>
        <v>1.1451576853868737</v>
      </c>
    </row>
    <row r="77" spans="1:24" ht="12.75">
      <c r="A77" s="135">
        <f t="shared" si="24"/>
        <v>0.6700000000000004</v>
      </c>
      <c r="B77" s="135">
        <f t="shared" si="20"/>
        <v>1.3264083749683622</v>
      </c>
      <c r="C77" s="135">
        <f aca="true" t="shared" si="30" ref="C77:C110">SQRT(B77)</f>
        <v>1.1516980398387253</v>
      </c>
      <c r="J77" s="135">
        <f t="shared" si="25"/>
        <v>0.6700000000000004</v>
      </c>
      <c r="K77" s="135">
        <f t="shared" si="17"/>
        <v>1.1517999999999997</v>
      </c>
      <c r="M77" s="135">
        <f t="shared" si="26"/>
        <v>0.6700000000000004</v>
      </c>
      <c r="N77" s="135">
        <f t="shared" si="18"/>
        <v>1.1160373031646535</v>
      </c>
      <c r="P77" s="135">
        <f t="shared" si="27"/>
        <v>0.6700000000000004</v>
      </c>
      <c r="Q77" s="135">
        <f t="shared" si="19"/>
        <v>1.1332088318975886</v>
      </c>
      <c r="S77" s="135">
        <f t="shared" si="28"/>
        <v>0.6700000000000004</v>
      </c>
      <c r="T77" s="135">
        <f t="shared" si="21"/>
        <v>1.3734279999999996</v>
      </c>
      <c r="U77" s="135">
        <f t="shared" si="22"/>
        <v>1.1719334452092405</v>
      </c>
      <c r="W77" s="135">
        <f t="shared" si="29"/>
        <v>0.6700000000000004</v>
      </c>
      <c r="X77" s="136">
        <f t="shared" si="23"/>
        <v>1.140735064566482</v>
      </c>
    </row>
    <row r="78" spans="1:24" ht="12.75">
      <c r="A78" s="135">
        <f t="shared" si="24"/>
        <v>0.6800000000000004</v>
      </c>
      <c r="B78" s="135">
        <f t="shared" si="20"/>
        <v>1.31592349519816</v>
      </c>
      <c r="C78" s="135">
        <f t="shared" si="30"/>
        <v>1.1471370864888641</v>
      </c>
      <c r="J78" s="135">
        <f t="shared" si="25"/>
        <v>0.6800000000000004</v>
      </c>
      <c r="K78" s="135">
        <f t="shared" si="17"/>
        <v>1.1471999999999998</v>
      </c>
      <c r="M78" s="135">
        <f t="shared" si="26"/>
        <v>0.6800000000000004</v>
      </c>
      <c r="N78" s="135">
        <f t="shared" si="18"/>
        <v>1.1121267519804996</v>
      </c>
      <c r="P78" s="135">
        <f t="shared" si="27"/>
        <v>0.6800000000000004</v>
      </c>
      <c r="Q78" s="135">
        <f t="shared" si="19"/>
        <v>1.1289365134123248</v>
      </c>
      <c r="S78" s="135">
        <f t="shared" si="28"/>
        <v>0.6800000000000004</v>
      </c>
      <c r="T78" s="135">
        <f t="shared" si="21"/>
        <v>1.3621119999999993</v>
      </c>
      <c r="U78" s="135">
        <f t="shared" si="22"/>
        <v>1.167095540219394</v>
      </c>
      <c r="W78" s="135">
        <f t="shared" si="29"/>
        <v>0.6800000000000004</v>
      </c>
      <c r="X78" s="136">
        <f t="shared" si="23"/>
        <v>1.1363220563220562</v>
      </c>
    </row>
    <row r="79" spans="1:24" ht="12.75">
      <c r="A79" s="135">
        <f t="shared" si="24"/>
        <v>0.6900000000000004</v>
      </c>
      <c r="B79" s="135">
        <f t="shared" si="20"/>
        <v>1.305477876454085</v>
      </c>
      <c r="C79" s="135">
        <f t="shared" si="30"/>
        <v>1.1425751075767776</v>
      </c>
      <c r="J79" s="135">
        <f t="shared" si="25"/>
        <v>0.6900000000000004</v>
      </c>
      <c r="K79" s="135">
        <f t="shared" si="17"/>
        <v>1.1425999999999998</v>
      </c>
      <c r="M79" s="135">
        <f t="shared" si="26"/>
        <v>0.6900000000000004</v>
      </c>
      <c r="N79" s="135">
        <f t="shared" si="18"/>
        <v>1.1082435099438286</v>
      </c>
      <c r="P79" s="135">
        <f t="shared" si="27"/>
        <v>0.6900000000000004</v>
      </c>
      <c r="Q79" s="135">
        <f t="shared" si="19"/>
        <v>1.1246797570518263</v>
      </c>
      <c r="S79" s="135">
        <f t="shared" si="28"/>
        <v>0.6900000000000004</v>
      </c>
      <c r="T79" s="135">
        <f t="shared" si="21"/>
        <v>1.3507959999999994</v>
      </c>
      <c r="U79" s="135">
        <f t="shared" si="22"/>
        <v>1.162237497244001</v>
      </c>
      <c r="W79" s="135">
        <f t="shared" si="29"/>
        <v>0.6900000000000004</v>
      </c>
      <c r="X79" s="136">
        <f t="shared" si="23"/>
        <v>1.1319186293481849</v>
      </c>
    </row>
    <row r="80" spans="1:24" ht="12.75">
      <c r="A80" s="135">
        <f t="shared" si="24"/>
        <v>0.7000000000000004</v>
      </c>
      <c r="B80" s="135">
        <f t="shared" si="20"/>
        <v>1.2950712986266617</v>
      </c>
      <c r="C80" s="135">
        <f t="shared" si="30"/>
        <v>1.138011994060986</v>
      </c>
      <c r="J80" s="135">
        <f t="shared" si="25"/>
        <v>0.7000000000000004</v>
      </c>
      <c r="K80" s="135">
        <f t="shared" si="17"/>
        <v>1.138</v>
      </c>
      <c r="M80" s="135">
        <f t="shared" si="26"/>
        <v>0.7000000000000004</v>
      </c>
      <c r="N80" s="135">
        <f t="shared" si="18"/>
        <v>1.1043872919818456</v>
      </c>
      <c r="P80" s="135">
        <f t="shared" si="27"/>
        <v>0.7000000000000004</v>
      </c>
      <c r="Q80" s="135">
        <f t="shared" si="19"/>
        <v>1.1204384779419945</v>
      </c>
      <c r="S80" s="135">
        <f t="shared" si="28"/>
        <v>0.7000000000000004</v>
      </c>
      <c r="T80" s="135">
        <f t="shared" si="21"/>
        <v>1.3394799999999996</v>
      </c>
      <c r="U80" s="135">
        <f t="shared" si="22"/>
        <v>1.1573590626940282</v>
      </c>
      <c r="W80" s="135">
        <f t="shared" si="29"/>
        <v>0.7000000000000004</v>
      </c>
      <c r="X80" s="136">
        <f t="shared" si="23"/>
        <v>1.1275247524752474</v>
      </c>
    </row>
    <row r="81" spans="1:24" ht="12.75">
      <c r="A81" s="135">
        <f t="shared" si="24"/>
        <v>0.7100000000000004</v>
      </c>
      <c r="B81" s="135">
        <f t="shared" si="20"/>
        <v>1.2847035432486795</v>
      </c>
      <c r="C81" s="135">
        <f t="shared" si="30"/>
        <v>1.1334476358653185</v>
      </c>
      <c r="J81" s="135">
        <f t="shared" si="25"/>
        <v>0.7100000000000004</v>
      </c>
      <c r="K81" s="135">
        <f t="shared" si="17"/>
        <v>1.1333999999999997</v>
      </c>
      <c r="M81" s="135">
        <f t="shared" si="26"/>
        <v>0.7100000000000004</v>
      </c>
      <c r="N81" s="135">
        <f t="shared" si="18"/>
        <v>1.1005578169757273</v>
      </c>
      <c r="P81" s="135">
        <f t="shared" si="27"/>
        <v>0.7100000000000004</v>
      </c>
      <c r="Q81" s="135">
        <f t="shared" si="19"/>
        <v>1.116212591824803</v>
      </c>
      <c r="S81" s="135">
        <f t="shared" si="28"/>
        <v>0.7100000000000004</v>
      </c>
      <c r="T81" s="135">
        <f t="shared" si="21"/>
        <v>1.3281639999999995</v>
      </c>
      <c r="U81" s="135">
        <f t="shared" si="22"/>
        <v>1.1524599776131055</v>
      </c>
      <c r="W81" s="135">
        <f t="shared" si="29"/>
        <v>0.7100000000000004</v>
      </c>
      <c r="X81" s="136">
        <f t="shared" si="23"/>
        <v>1.123140394668676</v>
      </c>
    </row>
    <row r="82" spans="1:24" ht="12.75">
      <c r="A82" s="135">
        <f t="shared" si="24"/>
        <v>0.7200000000000004</v>
      </c>
      <c r="B82" s="135">
        <f t="shared" si="20"/>
        <v>1.2743743934799086</v>
      </c>
      <c r="C82" s="135">
        <f t="shared" si="30"/>
        <v>1.1288819218500705</v>
      </c>
      <c r="J82" s="135">
        <f t="shared" si="25"/>
        <v>0.7200000000000004</v>
      </c>
      <c r="K82" s="135">
        <f t="shared" si="17"/>
        <v>1.1287999999999998</v>
      </c>
      <c r="M82" s="135">
        <f t="shared" si="26"/>
        <v>0.7200000000000004</v>
      </c>
      <c r="N82" s="135">
        <f t="shared" si="18"/>
        <v>1.0967548076923077</v>
      </c>
      <c r="P82" s="135">
        <f t="shared" si="27"/>
        <v>0.7200000000000004</v>
      </c>
      <c r="Q82" s="135">
        <f t="shared" si="19"/>
        <v>1.1120020150527168</v>
      </c>
      <c r="S82" s="135">
        <f t="shared" si="28"/>
        <v>0.7200000000000004</v>
      </c>
      <c r="T82" s="135">
        <f t="shared" si="21"/>
        <v>1.3168479999999994</v>
      </c>
      <c r="U82" s="135">
        <f t="shared" si="22"/>
        <v>1.147539977517123</v>
      </c>
      <c r="W82" s="135">
        <f t="shared" si="29"/>
        <v>0.7200000000000004</v>
      </c>
      <c r="X82" s="136">
        <f t="shared" si="23"/>
        <v>1.1187655250282271</v>
      </c>
    </row>
    <row r="83" spans="1:24" ht="12.75">
      <c r="A83" s="135">
        <f t="shared" si="24"/>
        <v>0.7300000000000004</v>
      </c>
      <c r="B83" s="135">
        <f t="shared" si="20"/>
        <v>1.264083634091979</v>
      </c>
      <c r="C83" s="135">
        <f t="shared" si="30"/>
        <v>1.1243147397824058</v>
      </c>
      <c r="J83" s="135">
        <f t="shared" si="25"/>
        <v>0.7300000000000004</v>
      </c>
      <c r="K83" s="135">
        <f t="shared" si="17"/>
        <v>1.1241999999999999</v>
      </c>
      <c r="M83" s="135">
        <f t="shared" si="26"/>
        <v>0.7300000000000004</v>
      </c>
      <c r="N83" s="135">
        <f t="shared" si="18"/>
        <v>1.092977990717173</v>
      </c>
      <c r="P83" s="135">
        <f t="shared" si="27"/>
        <v>0.7300000000000004</v>
      </c>
      <c r="Q83" s="135">
        <f t="shared" si="19"/>
        <v>1.1078066645831748</v>
      </c>
      <c r="S83" s="135">
        <f t="shared" si="28"/>
        <v>0.7300000000000004</v>
      </c>
      <c r="T83" s="135">
        <f t="shared" si="21"/>
        <v>1.3055319999999995</v>
      </c>
      <c r="U83" s="135">
        <f t="shared" si="22"/>
        <v>1.1425987922276128</v>
      </c>
      <c r="W83" s="135">
        <f t="shared" si="29"/>
        <v>0.7300000000000004</v>
      </c>
      <c r="X83" s="136">
        <f t="shared" si="23"/>
        <v>1.114400112787255</v>
      </c>
    </row>
    <row r="84" spans="1:24" ht="12.75">
      <c r="A84" s="135">
        <f t="shared" si="24"/>
        <v>0.7400000000000004</v>
      </c>
      <c r="B84" s="135">
        <f t="shared" si="20"/>
        <v>1.2538310514534339</v>
      </c>
      <c r="C84" s="135">
        <f t="shared" si="30"/>
        <v>1.1197459763059807</v>
      </c>
      <c r="J84" s="135">
        <f t="shared" si="25"/>
        <v>0.7400000000000004</v>
      </c>
      <c r="K84" s="135">
        <f t="shared" si="17"/>
        <v>1.1195999999999997</v>
      </c>
      <c r="M84" s="135">
        <f t="shared" si="26"/>
        <v>0.7400000000000004</v>
      </c>
      <c r="N84" s="135">
        <f t="shared" si="18"/>
        <v>1.0892270963891375</v>
      </c>
      <c r="P84" s="135">
        <f t="shared" si="27"/>
        <v>0.7400000000000004</v>
      </c>
      <c r="Q84" s="135">
        <f t="shared" si="19"/>
        <v>1.103626457973129</v>
      </c>
      <c r="S84" s="135">
        <f t="shared" si="28"/>
        <v>0.7400000000000004</v>
      </c>
      <c r="T84" s="135">
        <f t="shared" si="21"/>
        <v>1.2942159999999996</v>
      </c>
      <c r="U84" s="135">
        <f t="shared" si="22"/>
        <v>1.1376361456986146</v>
      </c>
      <c r="W84" s="135">
        <f t="shared" si="29"/>
        <v>0.7400000000000004</v>
      </c>
      <c r="X84" s="136">
        <f t="shared" si="23"/>
        <v>1.1100441273119892</v>
      </c>
    </row>
    <row r="85" spans="1:24" ht="12.75">
      <c r="A85" s="135">
        <f t="shared" si="24"/>
        <v>0.7500000000000004</v>
      </c>
      <c r="B85" s="135">
        <f t="shared" si="20"/>
        <v>1.2436164335149458</v>
      </c>
      <c r="C85" s="135">
        <f t="shared" si="30"/>
        <v>1.115175516909758</v>
      </c>
      <c r="J85" s="135">
        <f t="shared" si="25"/>
        <v>0.7500000000000004</v>
      </c>
      <c r="K85" s="135">
        <f t="shared" si="17"/>
        <v>1.1149999999999998</v>
      </c>
      <c r="M85" s="135">
        <f t="shared" si="26"/>
        <v>0.7500000000000004</v>
      </c>
      <c r="N85" s="135">
        <f t="shared" si="18"/>
        <v>1.0855018587360594</v>
      </c>
      <c r="P85" s="135">
        <f t="shared" si="27"/>
        <v>0.7500000000000004</v>
      </c>
      <c r="Q85" s="135">
        <f t="shared" si="19"/>
        <v>1.0994613133736448</v>
      </c>
      <c r="S85" s="135">
        <f t="shared" si="28"/>
        <v>0.7500000000000004</v>
      </c>
      <c r="T85" s="135">
        <f t="shared" si="21"/>
        <v>1.2828999999999993</v>
      </c>
      <c r="U85" s="135">
        <f t="shared" si="22"/>
        <v>1.1326517558367175</v>
      </c>
      <c r="W85" s="135">
        <f t="shared" si="29"/>
        <v>0.7500000000000004</v>
      </c>
      <c r="X85" s="136">
        <f t="shared" si="23"/>
        <v>1.1056975381008205</v>
      </c>
    </row>
    <row r="86" spans="1:24" ht="12.75">
      <c r="A86" s="135">
        <f t="shared" si="24"/>
        <v>0.7600000000000005</v>
      </c>
      <c r="B86" s="135">
        <f t="shared" si="20"/>
        <v>1.2334395697946956</v>
      </c>
      <c r="C86" s="135">
        <f t="shared" si="30"/>
        <v>1.110603245895984</v>
      </c>
      <c r="J86" s="135">
        <f t="shared" si="25"/>
        <v>0.7600000000000005</v>
      </c>
      <c r="K86" s="135">
        <f t="shared" si="17"/>
        <v>1.1103999999999998</v>
      </c>
      <c r="M86" s="135">
        <f t="shared" si="26"/>
        <v>0.7600000000000005</v>
      </c>
      <c r="N86" s="135">
        <f t="shared" si="18"/>
        <v>1.0818020154119738</v>
      </c>
      <c r="P86" s="135">
        <f t="shared" si="27"/>
        <v>0.7600000000000005</v>
      </c>
      <c r="Q86" s="135">
        <f t="shared" si="19"/>
        <v>1.0953111495245587</v>
      </c>
      <c r="S86" s="135">
        <f t="shared" si="28"/>
        <v>0.7600000000000005</v>
      </c>
      <c r="T86" s="135">
        <f t="shared" si="21"/>
        <v>1.2715839999999994</v>
      </c>
      <c r="U86" s="135">
        <f t="shared" si="22"/>
        <v>1.1276453343139408</v>
      </c>
      <c r="W86" s="135">
        <f t="shared" si="29"/>
        <v>0.7600000000000005</v>
      </c>
      <c r="X86" s="136">
        <f t="shared" si="23"/>
        <v>1.101360314783586</v>
      </c>
    </row>
    <row r="87" spans="1:24" ht="12.75">
      <c r="A87" s="135">
        <f t="shared" si="24"/>
        <v>0.7700000000000005</v>
      </c>
      <c r="B87" s="135">
        <f t="shared" si="20"/>
        <v>1.2233002513639175</v>
      </c>
      <c r="C87" s="135">
        <f t="shared" si="30"/>
        <v>1.1060290463473</v>
      </c>
      <c r="J87" s="135">
        <f t="shared" si="25"/>
        <v>0.7700000000000005</v>
      </c>
      <c r="K87" s="135">
        <f t="shared" si="17"/>
        <v>1.1058</v>
      </c>
      <c r="M87" s="135">
        <f t="shared" si="26"/>
        <v>0.7700000000000005</v>
      </c>
      <c r="N87" s="135">
        <f t="shared" si="18"/>
        <v>1.078127307635504</v>
      </c>
      <c r="P87" s="135">
        <f t="shared" si="27"/>
        <v>0.7700000000000005</v>
      </c>
      <c r="Q87" s="135">
        <f t="shared" si="19"/>
        <v>1.091175885749194</v>
      </c>
      <c r="S87" s="135">
        <f t="shared" si="28"/>
        <v>0.7700000000000005</v>
      </c>
      <c r="T87" s="135">
        <f t="shared" si="21"/>
        <v>1.2602679999999995</v>
      </c>
      <c r="U87" s="135">
        <f t="shared" si="22"/>
        <v>1.1226165863731035</v>
      </c>
      <c r="W87" s="135">
        <f t="shared" si="29"/>
        <v>0.7700000000000005</v>
      </c>
      <c r="X87" s="136">
        <f t="shared" si="23"/>
        <v>1.0970324271208645</v>
      </c>
    </row>
    <row r="88" spans="1:24" ht="12.75">
      <c r="A88" s="135">
        <f t="shared" si="24"/>
        <v>0.7800000000000005</v>
      </c>
      <c r="B88" s="135">
        <f t="shared" si="20"/>
        <v>1.2131982708326006</v>
      </c>
      <c r="C88" s="135">
        <f t="shared" si="30"/>
        <v>1.1014528000929502</v>
      </c>
      <c r="J88" s="135">
        <f t="shared" si="25"/>
        <v>0.7800000000000005</v>
      </c>
      <c r="K88" s="135">
        <f t="shared" si="17"/>
        <v>1.1011999999999997</v>
      </c>
      <c r="M88" s="135">
        <f t="shared" si="26"/>
        <v>0.7800000000000005</v>
      </c>
      <c r="N88" s="135">
        <f t="shared" si="18"/>
        <v>1.0744774801295258</v>
      </c>
      <c r="P88" s="135">
        <f t="shared" si="27"/>
        <v>0.7800000000000005</v>
      </c>
      <c r="Q88" s="135">
        <f t="shared" si="19"/>
        <v>1.087055441949132</v>
      </c>
      <c r="S88" s="135">
        <f t="shared" si="28"/>
        <v>0.7800000000000005</v>
      </c>
      <c r="T88" s="135">
        <f t="shared" si="21"/>
        <v>1.2489519999999994</v>
      </c>
      <c r="U88" s="135">
        <f t="shared" si="22"/>
        <v>1.1175652106253127</v>
      </c>
      <c r="W88" s="135">
        <f t="shared" si="29"/>
        <v>0.7800000000000005</v>
      </c>
      <c r="X88" s="136">
        <f t="shared" si="23"/>
        <v>1.0927138450032716</v>
      </c>
    </row>
    <row r="89" spans="1:24" ht="12.75">
      <c r="A89" s="135">
        <f t="shared" si="24"/>
        <v>0.7900000000000005</v>
      </c>
      <c r="B89" s="135">
        <f t="shared" si="20"/>
        <v>1.2031334223353476</v>
      </c>
      <c r="C89" s="135">
        <f t="shared" si="30"/>
        <v>1.0968743876740616</v>
      </c>
      <c r="J89" s="135">
        <f t="shared" si="25"/>
        <v>0.7900000000000005</v>
      </c>
      <c r="K89" s="135">
        <f t="shared" si="17"/>
        <v>1.0965999999999998</v>
      </c>
      <c r="M89" s="135">
        <f t="shared" si="26"/>
        <v>0.7900000000000005</v>
      </c>
      <c r="N89" s="135">
        <f t="shared" si="18"/>
        <v>1.0708522810620507</v>
      </c>
      <c r="P89" s="135">
        <f t="shared" si="27"/>
        <v>0.7900000000000005</v>
      </c>
      <c r="Q89" s="135">
        <f t="shared" si="19"/>
        <v>1.0829497385990423</v>
      </c>
      <c r="S89" s="135">
        <f t="shared" si="28"/>
        <v>0.7900000000000005</v>
      </c>
      <c r="T89" s="135">
        <f t="shared" si="21"/>
        <v>1.2376359999999993</v>
      </c>
      <c r="U89" s="135">
        <f t="shared" si="22"/>
        <v>1.1124908988391766</v>
      </c>
      <c r="W89" s="135">
        <f t="shared" si="29"/>
        <v>0.7900000000000005</v>
      </c>
      <c r="X89" s="136">
        <f t="shared" si="23"/>
        <v>1.0884045384507632</v>
      </c>
    </row>
    <row r="90" spans="1:24" ht="12.75">
      <c r="A90" s="135">
        <f t="shared" si="24"/>
        <v>0.8000000000000005</v>
      </c>
      <c r="B90" s="135">
        <f t="shared" si="20"/>
        <v>1.193105501517391</v>
      </c>
      <c r="C90" s="135">
        <f t="shared" si="30"/>
        <v>1.0922936883079528</v>
      </c>
      <c r="J90" s="135">
        <f t="shared" si="25"/>
        <v>0.8000000000000005</v>
      </c>
      <c r="K90" s="135">
        <f t="shared" si="17"/>
        <v>1.0919999999999996</v>
      </c>
      <c r="M90" s="135">
        <f t="shared" si="26"/>
        <v>0.8000000000000005</v>
      </c>
      <c r="N90" s="135">
        <f t="shared" si="18"/>
        <v>1.067251461988304</v>
      </c>
      <c r="P90" s="135">
        <f t="shared" si="27"/>
        <v>0.8000000000000005</v>
      </c>
      <c r="Q90" s="135">
        <f t="shared" si="19"/>
        <v>1.0788586967415652</v>
      </c>
      <c r="S90" s="135">
        <f t="shared" si="28"/>
        <v>0.8000000000000005</v>
      </c>
      <c r="T90" s="135">
        <f t="shared" si="21"/>
        <v>1.2263199999999994</v>
      </c>
      <c r="U90" s="135">
        <f t="shared" si="22"/>
        <v>1.1073933357213233</v>
      </c>
      <c r="W90" s="135">
        <f t="shared" si="29"/>
        <v>0.8000000000000005</v>
      </c>
      <c r="X90" s="136">
        <f t="shared" si="23"/>
        <v>1.0841044776119402</v>
      </c>
    </row>
    <row r="91" spans="1:24" ht="12.75">
      <c r="A91" s="135">
        <f t="shared" si="24"/>
        <v>0.8100000000000005</v>
      </c>
      <c r="B91" s="135">
        <f t="shared" si="20"/>
        <v>1.183114305520764</v>
      </c>
      <c r="C91" s="135">
        <f t="shared" si="30"/>
        <v>1.0877105798514437</v>
      </c>
      <c r="J91" s="135">
        <f t="shared" si="25"/>
        <v>0.8100000000000005</v>
      </c>
      <c r="K91" s="135">
        <f t="shared" si="17"/>
        <v>1.0873999999999997</v>
      </c>
      <c r="M91" s="135">
        <f t="shared" si="26"/>
        <v>0.8100000000000005</v>
      </c>
      <c r="N91" s="135">
        <f t="shared" si="18"/>
        <v>1.0636747777939675</v>
      </c>
      <c r="P91" s="135">
        <f t="shared" si="27"/>
        <v>0.8100000000000005</v>
      </c>
      <c r="Q91" s="135">
        <f t="shared" si="19"/>
        <v>1.0747822379822491</v>
      </c>
      <c r="S91" s="135">
        <f t="shared" si="28"/>
        <v>0.8100000000000005</v>
      </c>
      <c r="T91" s="135">
        <f t="shared" si="21"/>
        <v>1.2150039999999993</v>
      </c>
      <c r="U91" s="135">
        <f t="shared" si="22"/>
        <v>1.102272198687783</v>
      </c>
      <c r="W91" s="135">
        <f t="shared" si="29"/>
        <v>0.8100000000000005</v>
      </c>
      <c r="X91" s="136">
        <f t="shared" si="23"/>
        <v>1.0798136327633598</v>
      </c>
    </row>
    <row r="92" spans="1:24" ht="12.75">
      <c r="A92" s="135">
        <f t="shared" si="24"/>
        <v>0.8200000000000005</v>
      </c>
      <c r="B92" s="135">
        <f t="shared" si="20"/>
        <v>1.1731596329706193</v>
      </c>
      <c r="C92" s="135">
        <f t="shared" si="30"/>
        <v>1.0831249387631232</v>
      </c>
      <c r="J92" s="135">
        <f t="shared" si="25"/>
        <v>0.8200000000000005</v>
      </c>
      <c r="K92" s="135">
        <f t="shared" si="17"/>
        <v>1.0827999999999998</v>
      </c>
      <c r="M92" s="135">
        <f t="shared" si="26"/>
        <v>0.8200000000000005</v>
      </c>
      <c r="N92" s="135">
        <f t="shared" si="18"/>
        <v>1.0601219866395584</v>
      </c>
      <c r="P92" s="135">
        <f t="shared" si="27"/>
        <v>0.8200000000000005</v>
      </c>
      <c r="Q92" s="135">
        <f t="shared" si="19"/>
        <v>1.070720284484546</v>
      </c>
      <c r="S92" s="135">
        <f t="shared" si="28"/>
        <v>0.8200000000000005</v>
      </c>
      <c r="T92" s="135">
        <f t="shared" si="21"/>
        <v>1.2036879999999994</v>
      </c>
      <c r="U92" s="135">
        <f t="shared" si="22"/>
        <v>1.0971271576257693</v>
      </c>
      <c r="W92" s="135">
        <f t="shared" si="29"/>
        <v>0.8200000000000005</v>
      </c>
      <c r="X92" s="136">
        <f t="shared" si="23"/>
        <v>1.075531974308852</v>
      </c>
    </row>
    <row r="93" spans="1:24" ht="12.75">
      <c r="A93" s="135">
        <f t="shared" si="24"/>
        <v>0.8300000000000005</v>
      </c>
      <c r="B93" s="135">
        <f t="shared" si="20"/>
        <v>1.1632412839616995</v>
      </c>
      <c r="C93" s="135">
        <f t="shared" si="30"/>
        <v>1.0785366400645364</v>
      </c>
      <c r="J93" s="135">
        <f t="shared" si="25"/>
        <v>0.8300000000000005</v>
      </c>
      <c r="K93" s="135">
        <f t="shared" si="17"/>
        <v>1.0781999999999998</v>
      </c>
      <c r="M93" s="135">
        <f t="shared" si="26"/>
        <v>0.8300000000000005</v>
      </c>
      <c r="N93" s="135">
        <f t="shared" si="18"/>
        <v>1.0565928499059196</v>
      </c>
      <c r="P93" s="135">
        <f t="shared" si="27"/>
        <v>0.8300000000000005</v>
      </c>
      <c r="Q93" s="135">
        <f t="shared" si="19"/>
        <v>1.0666727589648546</v>
      </c>
      <c r="S93" s="135">
        <f t="shared" si="28"/>
        <v>0.8300000000000005</v>
      </c>
      <c r="T93" s="135">
        <f t="shared" si="21"/>
        <v>1.1923719999999993</v>
      </c>
      <c r="U93" s="135">
        <f t="shared" si="22"/>
        <v>1.0919578746453542</v>
      </c>
      <c r="W93" s="135">
        <f t="shared" si="29"/>
        <v>0.8300000000000005</v>
      </c>
      <c r="X93" s="136">
        <f t="shared" si="23"/>
        <v>1.0712594727788367</v>
      </c>
    </row>
    <row r="94" spans="1:24" ht="12.75">
      <c r="A94" s="135">
        <f t="shared" si="24"/>
        <v>0.8400000000000005</v>
      </c>
      <c r="B94" s="135">
        <f t="shared" si="20"/>
        <v>1.1533590600449581</v>
      </c>
      <c r="C94" s="135">
        <f t="shared" si="30"/>
        <v>1.0739455573002563</v>
      </c>
      <c r="J94" s="135">
        <f t="shared" si="25"/>
        <v>0.8400000000000005</v>
      </c>
      <c r="K94" s="135">
        <f t="shared" si="17"/>
        <v>1.0735999999999997</v>
      </c>
      <c r="M94" s="135">
        <f t="shared" si="26"/>
        <v>0.8400000000000005</v>
      </c>
      <c r="N94" s="135">
        <f t="shared" si="18"/>
        <v>1.0530871321407962</v>
      </c>
      <c r="P94" s="135">
        <f t="shared" si="27"/>
        <v>0.8400000000000005</v>
      </c>
      <c r="Q94" s="135">
        <f t="shared" si="19"/>
        <v>1.0626395846876202</v>
      </c>
      <c r="S94" s="135">
        <f t="shared" si="28"/>
        <v>0.8400000000000005</v>
      </c>
      <c r="T94" s="135">
        <f t="shared" si="21"/>
        <v>1.1810559999999994</v>
      </c>
      <c r="U94" s="135">
        <f t="shared" si="22"/>
        <v>1.0867640038205164</v>
      </c>
      <c r="W94" s="135">
        <f t="shared" si="29"/>
        <v>0.8400000000000005</v>
      </c>
      <c r="X94" s="136">
        <f t="shared" si="23"/>
        <v>1.0669960988296487</v>
      </c>
    </row>
    <row r="95" spans="1:24" ht="12.75">
      <c r="A95" s="135">
        <f t="shared" si="24"/>
        <v>0.8500000000000005</v>
      </c>
      <c r="B95" s="135">
        <f t="shared" si="20"/>
        <v>1.1435127642143204</v>
      </c>
      <c r="C95" s="135">
        <f t="shared" si="30"/>
        <v>1.0693515624967873</v>
      </c>
      <c r="J95" s="135">
        <f t="shared" si="25"/>
        <v>0.8500000000000005</v>
      </c>
      <c r="K95" s="135">
        <f t="shared" si="17"/>
        <v>1.0689999999999997</v>
      </c>
      <c r="M95" s="135">
        <f t="shared" si="26"/>
        <v>0.8500000000000005</v>
      </c>
      <c r="N95" s="135">
        <f t="shared" si="18"/>
        <v>1.04960460100647</v>
      </c>
      <c r="P95" s="135">
        <f t="shared" si="27"/>
        <v>0.8500000000000005</v>
      </c>
      <c r="Q95" s="135">
        <f t="shared" si="19"/>
        <v>1.0586206854604852</v>
      </c>
      <c r="S95" s="135">
        <f t="shared" si="28"/>
        <v>0.8500000000000005</v>
      </c>
      <c r="T95" s="135">
        <f t="shared" si="21"/>
        <v>1.1697399999999993</v>
      </c>
      <c r="U95" s="135">
        <f t="shared" si="22"/>
        <v>1.0815451909189921</v>
      </c>
      <c r="W95" s="135">
        <f t="shared" si="29"/>
        <v>0.8500000000000005</v>
      </c>
      <c r="X95" s="136">
        <f t="shared" si="23"/>
        <v>1.062741823242867</v>
      </c>
    </row>
    <row r="96" spans="1:24" ht="12.75">
      <c r="A96" s="135">
        <f t="shared" si="24"/>
        <v>0.8600000000000005</v>
      </c>
      <c r="B96" s="135">
        <f t="shared" si="20"/>
        <v>1.133702200893595</v>
      </c>
      <c r="C96" s="135">
        <f t="shared" si="30"/>
        <v>1.0647545261202673</v>
      </c>
      <c r="J96" s="135">
        <f t="shared" si="25"/>
        <v>0.8600000000000005</v>
      </c>
      <c r="K96" s="135">
        <f t="shared" si="17"/>
        <v>1.0643999999999998</v>
      </c>
      <c r="M96" s="135">
        <f t="shared" si="26"/>
        <v>0.8600000000000005</v>
      </c>
      <c r="N96" s="135">
        <f t="shared" si="18"/>
        <v>1.046145027228432</v>
      </c>
      <c r="P96" s="135">
        <f t="shared" si="27"/>
        <v>0.8600000000000005</v>
      </c>
      <c r="Q96" s="135">
        <f t="shared" si="19"/>
        <v>1.0546159856294903</v>
      </c>
      <c r="S96" s="135">
        <f t="shared" si="28"/>
        <v>0.8600000000000005</v>
      </c>
      <c r="T96" s="135">
        <f t="shared" si="21"/>
        <v>1.1584239999999992</v>
      </c>
      <c r="U96" s="135">
        <f t="shared" si="22"/>
        <v>1.0763010731203417</v>
      </c>
      <c r="W96" s="135">
        <f t="shared" si="29"/>
        <v>0.8600000000000005</v>
      </c>
      <c r="X96" s="136">
        <f t="shared" si="23"/>
        <v>1.0584966169246453</v>
      </c>
    </row>
    <row r="97" spans="1:24" ht="12.75">
      <c r="A97" s="135">
        <f t="shared" si="24"/>
        <v>0.8700000000000006</v>
      </c>
      <c r="B97" s="135">
        <f t="shared" si="20"/>
        <v>1.1239271759235245</v>
      </c>
      <c r="C97" s="135">
        <f t="shared" si="30"/>
        <v>1.0601543170329142</v>
      </c>
      <c r="J97" s="135">
        <f t="shared" si="25"/>
        <v>0.8700000000000006</v>
      </c>
      <c r="K97" s="135">
        <f t="shared" si="17"/>
        <v>1.0597999999999996</v>
      </c>
      <c r="M97" s="135">
        <f t="shared" si="26"/>
        <v>0.8700000000000006</v>
      </c>
      <c r="N97" s="135">
        <f t="shared" si="18"/>
        <v>1.0427081845450648</v>
      </c>
      <c r="P97" s="135">
        <f t="shared" si="27"/>
        <v>0.8700000000000006</v>
      </c>
      <c r="Q97" s="135">
        <f t="shared" si="19"/>
        <v>1.050625410074329</v>
      </c>
      <c r="S97" s="135">
        <f t="shared" si="28"/>
        <v>0.8700000000000006</v>
      </c>
      <c r="T97" s="135">
        <f t="shared" si="21"/>
        <v>1.1471079999999994</v>
      </c>
      <c r="U97" s="135">
        <f t="shared" si="22"/>
        <v>1.0710312787215877</v>
      </c>
      <c r="W97" s="135">
        <f t="shared" si="29"/>
        <v>0.8700000000000006</v>
      </c>
      <c r="X97" s="136">
        <f t="shared" si="23"/>
        <v>1.0542604509050504</v>
      </c>
    </row>
    <row r="98" spans="1:24" ht="12.75">
      <c r="A98" s="135">
        <f t="shared" si="24"/>
        <v>0.8800000000000006</v>
      </c>
      <c r="B98" s="135">
        <f t="shared" si="20"/>
        <v>1.1141874965489735</v>
      </c>
      <c r="C98" s="135">
        <f t="shared" si="30"/>
        <v>1.055550802448169</v>
      </c>
      <c r="J98" s="135">
        <f t="shared" si="25"/>
        <v>0.8800000000000006</v>
      </c>
      <c r="K98" s="135">
        <f t="shared" si="17"/>
        <v>1.0551999999999997</v>
      </c>
      <c r="M98" s="135">
        <f t="shared" si="26"/>
        <v>0.8800000000000006</v>
      </c>
      <c r="N98" s="135">
        <f t="shared" si="18"/>
        <v>1.0392938496583142</v>
      </c>
      <c r="P98" s="135">
        <f t="shared" si="27"/>
        <v>0.8800000000000006</v>
      </c>
      <c r="Q98" s="135">
        <f t="shared" si="19"/>
        <v>1.0466488842036479</v>
      </c>
      <c r="S98" s="135">
        <f t="shared" si="28"/>
        <v>0.8800000000000006</v>
      </c>
      <c r="T98" s="135">
        <f t="shared" si="21"/>
        <v>1.1357919999999995</v>
      </c>
      <c r="U98" s="135">
        <f t="shared" si="22"/>
        <v>1.0657354268297548</v>
      </c>
      <c r="W98" s="135">
        <f t="shared" si="29"/>
        <v>0.8800000000000006</v>
      </c>
      <c r="X98" s="136">
        <f t="shared" si="23"/>
        <v>1.0500332963374026</v>
      </c>
    </row>
    <row r="99" spans="1:24" ht="12.75">
      <c r="A99" s="135">
        <f t="shared" si="24"/>
        <v>0.8900000000000006</v>
      </c>
      <c r="B99" s="135">
        <f t="shared" si="20"/>
        <v>1.1044829714062616</v>
      </c>
      <c r="C99" s="135">
        <f t="shared" si="30"/>
        <v>1.0509438478844917</v>
      </c>
      <c r="J99" s="135">
        <f t="shared" si="25"/>
        <v>0.8900000000000006</v>
      </c>
      <c r="K99" s="135">
        <f t="shared" si="17"/>
        <v>1.0505999999999998</v>
      </c>
      <c r="M99" s="135">
        <f t="shared" si="26"/>
        <v>0.8900000000000006</v>
      </c>
      <c r="N99" s="135">
        <f t="shared" si="18"/>
        <v>1.0359018021853268</v>
      </c>
      <c r="P99" s="135">
        <f t="shared" si="27"/>
        <v>0.8900000000000006</v>
      </c>
      <c r="Q99" s="135">
        <f t="shared" si="19"/>
        <v>1.0426863339504018</v>
      </c>
      <c r="S99" s="135">
        <f t="shared" si="28"/>
        <v>0.8900000000000006</v>
      </c>
      <c r="T99" s="135">
        <f t="shared" si="21"/>
        <v>1.1244759999999994</v>
      </c>
      <c r="U99" s="135">
        <f t="shared" si="22"/>
        <v>1.0604131270405885</v>
      </c>
      <c r="W99" s="135">
        <f t="shared" si="29"/>
        <v>0.8900000000000006</v>
      </c>
      <c r="X99" s="136">
        <f t="shared" si="23"/>
        <v>1.0458151244976206</v>
      </c>
    </row>
    <row r="100" spans="1:24" ht="12.75">
      <c r="A100" s="135">
        <f t="shared" si="24"/>
        <v>0.9000000000000006</v>
      </c>
      <c r="B100" s="135">
        <f t="shared" si="20"/>
        <v>1.0948134105106302</v>
      </c>
      <c r="C100" s="135">
        <f t="shared" si="30"/>
        <v>1.0463333171177482</v>
      </c>
      <c r="J100" s="135">
        <f t="shared" si="25"/>
        <v>0.9000000000000006</v>
      </c>
      <c r="K100" s="135">
        <f t="shared" si="17"/>
        <v>1.0459999999999998</v>
      </c>
      <c r="M100" s="135">
        <f t="shared" si="26"/>
        <v>0.9000000000000006</v>
      </c>
      <c r="N100" s="135">
        <f t="shared" si="18"/>
        <v>1.0325318246110324</v>
      </c>
      <c r="P100" s="135">
        <f t="shared" si="27"/>
        <v>0.9000000000000006</v>
      </c>
      <c r="Q100" s="135">
        <f t="shared" si="19"/>
        <v>1.0387376857672532</v>
      </c>
      <c r="S100" s="135">
        <f t="shared" si="28"/>
        <v>0.9000000000000006</v>
      </c>
      <c r="T100" s="135">
        <f t="shared" si="21"/>
        <v>1.1131599999999993</v>
      </c>
      <c r="U100" s="135">
        <f t="shared" si="22"/>
        <v>1.055063979102689</v>
      </c>
      <c r="W100" s="135">
        <f t="shared" si="29"/>
        <v>0.9000000000000006</v>
      </c>
      <c r="X100" s="136">
        <f t="shared" si="23"/>
        <v>1.0416059067835715</v>
      </c>
    </row>
    <row r="101" spans="1:24" ht="12.75">
      <c r="A101" s="135">
        <f t="shared" si="24"/>
        <v>0.9100000000000006</v>
      </c>
      <c r="B101" s="135">
        <f t="shared" si="20"/>
        <v>1.0851786252438436</v>
      </c>
      <c r="C101" s="135">
        <f t="shared" si="30"/>
        <v>1.0417190721321385</v>
      </c>
      <c r="J101" s="135">
        <f t="shared" si="25"/>
        <v>0.9100000000000006</v>
      </c>
      <c r="K101" s="135">
        <f t="shared" si="17"/>
        <v>1.0413999999999997</v>
      </c>
      <c r="M101" s="135">
        <f t="shared" si="26"/>
        <v>0.9100000000000006</v>
      </c>
      <c r="N101" s="135">
        <f t="shared" si="18"/>
        <v>1.0291837022416466</v>
      </c>
      <c r="P101" s="135">
        <f t="shared" si="27"/>
        <v>0.9100000000000006</v>
      </c>
      <c r="Q101" s="135">
        <f t="shared" si="19"/>
        <v>1.0348028666220233</v>
      </c>
      <c r="S101" s="135">
        <f t="shared" si="28"/>
        <v>0.9100000000000006</v>
      </c>
      <c r="T101" s="135">
        <f t="shared" si="21"/>
        <v>1.1018439999999994</v>
      </c>
      <c r="U101" s="135">
        <f t="shared" si="22"/>
        <v>1.0496875725662371</v>
      </c>
      <c r="W101" s="135">
        <f t="shared" si="29"/>
        <v>0.9100000000000006</v>
      </c>
      <c r="X101" s="136">
        <f t="shared" si="23"/>
        <v>1.0374056147144237</v>
      </c>
    </row>
    <row r="102" spans="1:24" ht="12.75">
      <c r="A102" s="135">
        <f t="shared" si="24"/>
        <v>0.9200000000000006</v>
      </c>
      <c r="B102" s="135">
        <f t="shared" si="20"/>
        <v>1.0755784283419239</v>
      </c>
      <c r="C102" s="135">
        <f t="shared" si="30"/>
        <v>1.0371009730696061</v>
      </c>
      <c r="J102" s="135">
        <f t="shared" si="25"/>
        <v>0.9200000000000006</v>
      </c>
      <c r="K102" s="135">
        <f t="shared" si="17"/>
        <v>1.0367999999999997</v>
      </c>
      <c r="M102" s="135">
        <f t="shared" si="26"/>
        <v>0.9200000000000006</v>
      </c>
      <c r="N102" s="135">
        <f t="shared" si="18"/>
        <v>1.025857223159078</v>
      </c>
      <c r="P102" s="135">
        <f t="shared" si="27"/>
        <v>0.9200000000000006</v>
      </c>
      <c r="Q102" s="135">
        <f t="shared" si="19"/>
        <v>1.030881803993188</v>
      </c>
      <c r="S102" s="135">
        <f t="shared" si="28"/>
        <v>0.9200000000000006</v>
      </c>
      <c r="T102" s="135">
        <f t="shared" si="21"/>
        <v>1.0905279999999993</v>
      </c>
      <c r="U102" s="135">
        <f t="shared" si="22"/>
        <v>1.0442834864154462</v>
      </c>
      <c r="W102" s="135">
        <f t="shared" si="29"/>
        <v>0.9200000000000006</v>
      </c>
      <c r="X102" s="136">
        <f t="shared" si="23"/>
        <v>1.0332142199300052</v>
      </c>
    </row>
    <row r="103" spans="1:24" ht="12.75">
      <c r="A103" s="135">
        <f t="shared" si="24"/>
        <v>0.9300000000000006</v>
      </c>
      <c r="B103" s="135">
        <f t="shared" si="20"/>
        <v>1.0660126338830203</v>
      </c>
      <c r="C103" s="135">
        <f t="shared" si="30"/>
        <v>1.0324788781776701</v>
      </c>
      <c r="J103" s="135">
        <f t="shared" si="25"/>
        <v>0.9300000000000006</v>
      </c>
      <c r="K103" s="135">
        <f t="shared" si="17"/>
        <v>1.0321999999999998</v>
      </c>
      <c r="M103" s="135">
        <f t="shared" si="26"/>
        <v>0.9300000000000006</v>
      </c>
      <c r="N103" s="135">
        <f t="shared" si="18"/>
        <v>1.0225521781762148</v>
      </c>
      <c r="P103" s="135">
        <f t="shared" si="27"/>
        <v>0.9300000000000006</v>
      </c>
      <c r="Q103" s="135">
        <f t="shared" si="19"/>
        <v>1.026974425865423</v>
      </c>
      <c r="S103" s="135">
        <f t="shared" si="28"/>
        <v>0.9300000000000006</v>
      </c>
      <c r="T103" s="135">
        <f t="shared" si="21"/>
        <v>1.0792119999999992</v>
      </c>
      <c r="U103" s="135">
        <f t="shared" si="22"/>
        <v>1.0388512886838035</v>
      </c>
      <c r="W103" s="135">
        <f t="shared" si="29"/>
        <v>0.9300000000000006</v>
      </c>
      <c r="X103" s="136">
        <f t="shared" si="23"/>
        <v>1.0290316941901647</v>
      </c>
    </row>
    <row r="104" spans="1:24" ht="12.75">
      <c r="A104" s="135">
        <f t="shared" si="24"/>
        <v>0.9400000000000006</v>
      </c>
      <c r="B104" s="135">
        <f t="shared" si="20"/>
        <v>1.056481057275406</v>
      </c>
      <c r="C104" s="135">
        <f t="shared" si="30"/>
        <v>1.0278526437556144</v>
      </c>
      <c r="J104" s="135">
        <f t="shared" si="25"/>
        <v>0.9400000000000006</v>
      </c>
      <c r="K104" s="135">
        <f t="shared" si="17"/>
        <v>1.0275999999999996</v>
      </c>
      <c r="M104" s="135">
        <f t="shared" si="26"/>
        <v>0.9400000000000006</v>
      </c>
      <c r="N104" s="135">
        <f t="shared" si="18"/>
        <v>1.0192683607930744</v>
      </c>
      <c r="P104" s="135">
        <f t="shared" si="27"/>
        <v>0.9400000000000006</v>
      </c>
      <c r="Q104" s="135">
        <f t="shared" si="19"/>
        <v>1.0230806607251965</v>
      </c>
      <c r="S104" s="135">
        <f t="shared" si="28"/>
        <v>0.9400000000000006</v>
      </c>
      <c r="T104" s="135">
        <f t="shared" si="21"/>
        <v>1.0678959999999993</v>
      </c>
      <c r="U104" s="135">
        <f t="shared" si="22"/>
        <v>1.0333905360511095</v>
      </c>
      <c r="W104" s="135">
        <f t="shared" si="29"/>
        <v>0.9400000000000006</v>
      </c>
      <c r="X104" s="136">
        <f t="shared" si="23"/>
        <v>1.0248580093741382</v>
      </c>
    </row>
    <row r="105" spans="1:24" ht="12.75">
      <c r="A105" s="135">
        <f t="shared" si="24"/>
        <v>0.9500000000000006</v>
      </c>
      <c r="B105" s="135">
        <f t="shared" si="20"/>
        <v>1.0469835152456046</v>
      </c>
      <c r="C105" s="135">
        <f t="shared" si="30"/>
        <v>1.0232221240989683</v>
      </c>
      <c r="J105" s="135">
        <f t="shared" si="25"/>
        <v>0.9500000000000006</v>
      </c>
      <c r="K105" s="135">
        <f t="shared" si="17"/>
        <v>1.0229999999999997</v>
      </c>
      <c r="M105" s="135">
        <f t="shared" si="26"/>
        <v>0.9500000000000006</v>
      </c>
      <c r="N105" s="135">
        <f t="shared" si="18"/>
        <v>1.0160055671537924</v>
      </c>
      <c r="P105" s="135">
        <f t="shared" si="27"/>
        <v>0.9500000000000006</v>
      </c>
      <c r="Q105" s="135">
        <f t="shared" si="19"/>
        <v>1.0192004375564032</v>
      </c>
      <c r="S105" s="135">
        <f t="shared" si="28"/>
        <v>0.9500000000000006</v>
      </c>
      <c r="T105" s="135">
        <f t="shared" si="21"/>
        <v>1.0565799999999992</v>
      </c>
      <c r="U105" s="135">
        <f t="shared" si="22"/>
        <v>1.0279007734212477</v>
      </c>
      <c r="W105" s="135">
        <f t="shared" si="29"/>
        <v>0.9500000000000006</v>
      </c>
      <c r="X105" s="136">
        <f t="shared" si="23"/>
        <v>1.020693137479917</v>
      </c>
    </row>
    <row r="106" spans="1:24" ht="12.75">
      <c r="A106" s="135">
        <f t="shared" si="24"/>
        <v>0.9600000000000006</v>
      </c>
      <c r="B106" s="135">
        <f t="shared" si="20"/>
        <v>1.0375198258266425</v>
      </c>
      <c r="C106" s="135">
        <f t="shared" si="30"/>
        <v>1.0185871714422101</v>
      </c>
      <c r="J106" s="135">
        <f t="shared" si="25"/>
        <v>0.9600000000000006</v>
      </c>
      <c r="K106" s="135">
        <f>((1-J106)*B$4)+(J106*B$5)</f>
        <v>1.0183999999999997</v>
      </c>
      <c r="M106" s="135">
        <f t="shared" si="26"/>
        <v>0.9600000000000006</v>
      </c>
      <c r="N106" s="135">
        <f>1/(((1-M106)/B$4)+(J106/B$5))</f>
        <v>1.0127635960044392</v>
      </c>
      <c r="P106" s="135">
        <f t="shared" si="27"/>
        <v>0.9600000000000006</v>
      </c>
      <c r="Q106" s="135">
        <f>B$4*((1+P106*(SQRT(B$5/B$4)-1))/(1+P106*(SQRT(B$4/B$5)-1)))</f>
        <v>1.0153336858360495</v>
      </c>
      <c r="S106" s="135">
        <f t="shared" si="28"/>
        <v>0.9600000000000006</v>
      </c>
      <c r="T106" s="135">
        <f t="shared" si="21"/>
        <v>1.0452639999999993</v>
      </c>
      <c r="U106" s="135">
        <f t="shared" si="22"/>
        <v>1.0223815334795514</v>
      </c>
      <c r="W106" s="135">
        <f t="shared" si="29"/>
        <v>0.9600000000000006</v>
      </c>
      <c r="X106" s="136">
        <f t="shared" si="23"/>
        <v>1.0165370506236242</v>
      </c>
    </row>
    <row r="107" spans="1:24" ht="12.75">
      <c r="A107" s="135">
        <f t="shared" si="24"/>
        <v>0.9700000000000006</v>
      </c>
      <c r="B107" s="135">
        <f t="shared" si="20"/>
        <v>1.0280898083464283</v>
      </c>
      <c r="C107" s="135">
        <f t="shared" si="30"/>
        <v>1.01394763589962</v>
      </c>
      <c r="J107" s="135">
        <f t="shared" si="25"/>
        <v>0.9700000000000006</v>
      </c>
      <c r="K107" s="135">
        <f>((1-J107)*B$4)+(J107*B$5)</f>
        <v>1.0137999999999998</v>
      </c>
      <c r="M107" s="135">
        <f t="shared" si="26"/>
        <v>0.9700000000000006</v>
      </c>
      <c r="N107" s="135">
        <f>1/(((1-M107)/B$4)+(J107/B$5))</f>
        <v>1.0095422486516386</v>
      </c>
      <c r="P107" s="135">
        <f t="shared" si="27"/>
        <v>0.9700000000000006</v>
      </c>
      <c r="Q107" s="135">
        <f>B$4*((1+P107*(SQRT(B$5/B$4)-1))/(1+P107*(SQRT(B$4/B$5)-1)))</f>
        <v>1.0114803355299795</v>
      </c>
      <c r="S107" s="135">
        <f t="shared" si="28"/>
        <v>0.9700000000000006</v>
      </c>
      <c r="T107" s="135">
        <f t="shared" si="21"/>
        <v>1.0339479999999992</v>
      </c>
      <c r="U107" s="135">
        <f t="shared" si="22"/>
        <v>1.0168323362285443</v>
      </c>
      <c r="W107" s="135">
        <f t="shared" si="29"/>
        <v>0.9700000000000006</v>
      </c>
      <c r="X107" s="136">
        <f t="shared" si="23"/>
        <v>1.0123897210388892</v>
      </c>
    </row>
    <row r="108" spans="1:24" ht="12.75">
      <c r="A108" s="135">
        <f t="shared" si="24"/>
        <v>0.9800000000000006</v>
      </c>
      <c r="B108" s="135">
        <f t="shared" si="20"/>
        <v>1.0186932834162556</v>
      </c>
      <c r="C108" s="135">
        <f t="shared" si="30"/>
        <v>1.0093033654042058</v>
      </c>
      <c r="J108" s="135">
        <f t="shared" si="25"/>
        <v>0.9800000000000006</v>
      </c>
      <c r="K108" s="135">
        <f>((1-J108)*B$4)+(J108*B$5)</f>
        <v>1.0091999999999997</v>
      </c>
      <c r="M108" s="135">
        <f t="shared" si="26"/>
        <v>0.9800000000000006</v>
      </c>
      <c r="N108" s="135">
        <f>1/(((1-M108)/B$4)+(J108/B$5))</f>
        <v>1.0063413289219738</v>
      </c>
      <c r="P108" s="135">
        <f t="shared" si="27"/>
        <v>0.9800000000000006</v>
      </c>
      <c r="Q108" s="135">
        <f>B$4*((1+P108*(SQRT(B$5/B$4)-1))/(1+P108*(SQRT(B$4/B$5)-1)))</f>
        <v>1.0076403170886474</v>
      </c>
      <c r="S108" s="135">
        <f t="shared" si="28"/>
        <v>0.9800000000000006</v>
      </c>
      <c r="T108" s="135">
        <f t="shared" si="21"/>
        <v>1.0226319999999993</v>
      </c>
      <c r="U108" s="135">
        <f t="shared" si="22"/>
        <v>1.0112526885007522</v>
      </c>
      <c r="W108" s="135">
        <f t="shared" si="29"/>
        <v>0.9800000000000006</v>
      </c>
      <c r="X108" s="136">
        <f t="shared" si="23"/>
        <v>1.0082511210762328</v>
      </c>
    </row>
    <row r="109" spans="1:24" ht="12.75">
      <c r="A109" s="135">
        <f t="shared" si="24"/>
        <v>0.9900000000000007</v>
      </c>
      <c r="B109" s="135">
        <f t="shared" si="20"/>
        <v>1.0093300729194272</v>
      </c>
      <c r="C109" s="135">
        <f t="shared" si="30"/>
        <v>1.0046542056446224</v>
      </c>
      <c r="J109" s="135">
        <f t="shared" si="25"/>
        <v>0.9900000000000007</v>
      </c>
      <c r="K109" s="135">
        <f>((1-J109)*B$4)+(J109*B$5)</f>
        <v>1.0045999999999997</v>
      </c>
      <c r="M109" s="135">
        <f t="shared" si="26"/>
        <v>0.9900000000000007</v>
      </c>
      <c r="N109" s="135">
        <f>1/(((1-M109)/B$4)+(J109/B$5))</f>
        <v>1.0031606431221656</v>
      </c>
      <c r="P109" s="135">
        <f t="shared" si="27"/>
        <v>0.9900000000000007</v>
      </c>
      <c r="Q109" s="135">
        <f>B$4*((1+P109*(SQRT(B$5/B$4)-1))/(1+P109*(SQRT(B$4/B$5)-1)))</f>
        <v>1.0038135614429327</v>
      </c>
      <c r="S109" s="135">
        <f t="shared" si="28"/>
        <v>0.9900000000000007</v>
      </c>
      <c r="T109" s="135">
        <f t="shared" si="21"/>
        <v>1.0113159999999992</v>
      </c>
      <c r="U109" s="135">
        <f t="shared" si="22"/>
        <v>1.005642083447187</v>
      </c>
      <c r="W109" s="135">
        <f t="shared" si="29"/>
        <v>0.9900000000000007</v>
      </c>
      <c r="X109" s="136">
        <f t="shared" si="23"/>
        <v>1.0041212232024497</v>
      </c>
    </row>
    <row r="110" spans="1:24" ht="12.75">
      <c r="A110" s="135">
        <f t="shared" si="24"/>
        <v>1.0000000000000007</v>
      </c>
      <c r="B110" s="135">
        <f t="shared" si="20"/>
        <v>0.9999999999999996</v>
      </c>
      <c r="C110" s="135">
        <f t="shared" si="30"/>
        <v>0.9999999999999998</v>
      </c>
      <c r="J110" s="135">
        <f t="shared" si="25"/>
        <v>1.0000000000000007</v>
      </c>
      <c r="K110" s="135">
        <f>((1-J110)*B$4)+(J110*B$5)</f>
        <v>0.9999999999999997</v>
      </c>
      <c r="M110" s="135">
        <f t="shared" si="26"/>
        <v>1.0000000000000007</v>
      </c>
      <c r="N110" s="135">
        <f>1/(((1-M110)/B$4)+(J110/B$5))</f>
        <v>0.9999999999999998</v>
      </c>
      <c r="P110" s="135">
        <f t="shared" si="27"/>
        <v>1.0000000000000007</v>
      </c>
      <c r="Q110" s="135">
        <f>B$4*((1+P110*(SQRT(B$5/B$4)-1))/(1+P110*(SQRT(B$4/B$5)-1)))</f>
        <v>0.9999999999999996</v>
      </c>
      <c r="S110" s="135">
        <f t="shared" si="28"/>
        <v>1.0000000000000007</v>
      </c>
      <c r="T110" s="135">
        <f t="shared" si="21"/>
        <v>0.9999999999999992</v>
      </c>
      <c r="U110" s="135">
        <f t="shared" si="22"/>
        <v>0.9999999999999996</v>
      </c>
      <c r="W110" s="135">
        <f t="shared" si="29"/>
        <v>1.0000000000000007</v>
      </c>
      <c r="X110" s="136">
        <f t="shared" si="23"/>
        <v>0.9999999999999998</v>
      </c>
    </row>
  </sheetData>
  <sheetProtection/>
  <mergeCells count="1">
    <mergeCell ref="W7:X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27"/>
  <sheetViews>
    <sheetView tabSelected="1" zoomScale="85" zoomScaleNormal="85" zoomScalePageLayoutView="0" workbookViewId="0" topLeftCell="A14">
      <selection activeCell="S49" sqref="S49"/>
    </sheetView>
  </sheetViews>
  <sheetFormatPr defaultColWidth="9.140625" defaultRowHeight="12.75"/>
  <cols>
    <col min="2" max="2" width="12.421875" style="0" customWidth="1"/>
    <col min="3" max="3" width="7.8515625" style="0" customWidth="1"/>
    <col min="4" max="4" width="10.140625" style="0" customWidth="1"/>
    <col min="5" max="5" width="11.140625" style="0" customWidth="1"/>
    <col min="6" max="6" width="10.8515625" style="0" customWidth="1"/>
    <col min="7" max="7" width="13.140625" style="0" customWidth="1"/>
    <col min="8" max="8" width="18.57421875" style="0" customWidth="1"/>
    <col min="9" max="9" width="10.140625" style="0" customWidth="1"/>
    <col min="10" max="10" width="10.421875" style="0" customWidth="1"/>
    <col min="11" max="11" width="10.140625" style="0" customWidth="1"/>
    <col min="12" max="12" width="12.421875" style="0" customWidth="1"/>
    <col min="13" max="13" width="11.140625" style="0" customWidth="1"/>
    <col min="14" max="14" width="11.00390625" style="0" customWidth="1"/>
    <col min="15" max="15" width="10.00390625" style="0" customWidth="1"/>
    <col min="16" max="16" width="13.140625" style="0" customWidth="1"/>
    <col min="17" max="17" width="13.00390625" style="0" customWidth="1"/>
    <col min="18" max="18" width="15.28125" style="0" customWidth="1"/>
    <col min="19" max="19" width="26.28125" style="0" customWidth="1"/>
  </cols>
  <sheetData>
    <row r="1" spans="1:33" ht="51.75" thickBot="1">
      <c r="A1" s="187" t="s">
        <v>106</v>
      </c>
      <c r="B1" s="2" t="s">
        <v>92</v>
      </c>
      <c r="C1" s="2" t="s">
        <v>1</v>
      </c>
      <c r="D1" s="2" t="s">
        <v>2</v>
      </c>
      <c r="E1" s="2" t="s">
        <v>3</v>
      </c>
      <c r="F1" s="132" t="s">
        <v>235</v>
      </c>
      <c r="G1" s="2" t="s">
        <v>5</v>
      </c>
      <c r="H1" s="132" t="s">
        <v>110</v>
      </c>
      <c r="I1" s="143" t="s">
        <v>173</v>
      </c>
      <c r="J1" s="143" t="s">
        <v>228</v>
      </c>
      <c r="K1" s="143" t="s">
        <v>229</v>
      </c>
      <c r="L1" s="178" t="s">
        <v>230</v>
      </c>
      <c r="M1" s="143" t="s">
        <v>174</v>
      </c>
      <c r="N1" s="2" t="s">
        <v>231</v>
      </c>
      <c r="O1" s="2" t="s">
        <v>232</v>
      </c>
      <c r="P1" s="179" t="s">
        <v>233</v>
      </c>
      <c r="Q1" s="180" t="s">
        <v>234</v>
      </c>
      <c r="Y1" s="146"/>
      <c r="Z1" s="147"/>
      <c r="AA1" s="147" t="s">
        <v>178</v>
      </c>
      <c r="AB1" s="147"/>
      <c r="AC1" s="147"/>
      <c r="AE1">
        <v>31</v>
      </c>
      <c r="AF1" s="176" t="s">
        <v>209</v>
      </c>
      <c r="AG1" t="s">
        <v>210</v>
      </c>
    </row>
    <row r="2" spans="1:35" ht="12.75">
      <c r="A2" s="14">
        <v>8</v>
      </c>
      <c r="B2" s="76" t="s">
        <v>13</v>
      </c>
      <c r="C2" s="12" t="s">
        <v>30</v>
      </c>
      <c r="D2" s="12" t="s">
        <v>34</v>
      </c>
      <c r="E2" s="12" t="s">
        <v>36</v>
      </c>
      <c r="F2" s="12" t="s">
        <v>45</v>
      </c>
      <c r="G2" s="12" t="s">
        <v>35</v>
      </c>
      <c r="H2" s="12">
        <v>30</v>
      </c>
      <c r="I2" s="184">
        <v>0.2</v>
      </c>
      <c r="J2" s="188">
        <v>0.05</v>
      </c>
      <c r="K2" s="188">
        <v>0.08</v>
      </c>
      <c r="L2" s="185">
        <v>0.08</v>
      </c>
      <c r="M2" s="184">
        <v>0.24</v>
      </c>
      <c r="N2" s="182">
        <v>0.2953305643609762</v>
      </c>
      <c r="O2" s="181">
        <v>0.0469862141936247</v>
      </c>
      <c r="P2" s="163">
        <v>155</v>
      </c>
      <c r="Q2" s="191">
        <v>1.45</v>
      </c>
      <c r="R2" t="s">
        <v>239</v>
      </c>
      <c r="Y2" s="146"/>
      <c r="Z2" s="147" t="s">
        <v>154</v>
      </c>
      <c r="AA2" s="147" t="s">
        <v>117</v>
      </c>
      <c r="AB2" s="148" t="s">
        <v>180</v>
      </c>
      <c r="AC2" s="147"/>
      <c r="AE2" t="s">
        <v>172</v>
      </c>
      <c r="AF2" t="s">
        <v>211</v>
      </c>
      <c r="AG2">
        <v>2.3</v>
      </c>
      <c r="AI2" t="s">
        <v>212</v>
      </c>
    </row>
    <row r="3" spans="1:35" ht="14.25" customHeight="1">
      <c r="A3" s="14">
        <v>9</v>
      </c>
      <c r="B3" s="76" t="s">
        <v>14</v>
      </c>
      <c r="C3" s="12" t="s">
        <v>30</v>
      </c>
      <c r="D3" s="12" t="s">
        <v>34</v>
      </c>
      <c r="E3" s="12" t="s">
        <v>36</v>
      </c>
      <c r="F3" s="12" t="s">
        <v>45</v>
      </c>
      <c r="G3" s="12" t="s">
        <v>35</v>
      </c>
      <c r="H3" s="12">
        <v>30</v>
      </c>
      <c r="I3" s="184">
        <v>0.2</v>
      </c>
      <c r="J3" s="188">
        <v>0.05</v>
      </c>
      <c r="K3" s="188">
        <v>0.08</v>
      </c>
      <c r="L3" s="185">
        <v>0.24</v>
      </c>
      <c r="M3" s="184">
        <v>0.25</v>
      </c>
      <c r="N3" s="182">
        <v>0.29127849759115143</v>
      </c>
      <c r="O3" s="181">
        <v>0.020327502078813803</v>
      </c>
      <c r="P3" s="163">
        <v>153</v>
      </c>
      <c r="Q3" s="191">
        <v>1.43</v>
      </c>
      <c r="Y3" s="146"/>
      <c r="Z3" s="147">
        <v>0.55</v>
      </c>
      <c r="AA3" s="147">
        <v>551</v>
      </c>
      <c r="AB3" s="147">
        <v>0.14</v>
      </c>
      <c r="AC3" s="147">
        <v>0.02</v>
      </c>
      <c r="AE3">
        <v>0.9300965217391304</v>
      </c>
      <c r="AF3">
        <v>0.0133062</v>
      </c>
      <c r="AG3">
        <v>0.00964217391304348</v>
      </c>
      <c r="AI3">
        <v>0.160778</v>
      </c>
    </row>
    <row r="4" spans="1:35" ht="12.75">
      <c r="A4" s="28">
        <v>93</v>
      </c>
      <c r="B4" s="76" t="s">
        <v>196</v>
      </c>
      <c r="C4" s="12" t="s">
        <v>55</v>
      </c>
      <c r="D4" s="12" t="s">
        <v>237</v>
      </c>
      <c r="E4" s="12" t="s">
        <v>36</v>
      </c>
      <c r="F4" s="12">
        <v>3</v>
      </c>
      <c r="G4" s="12" t="s">
        <v>35</v>
      </c>
      <c r="H4" s="12" t="s">
        <v>193</v>
      </c>
      <c r="I4" s="160">
        <v>0.2</v>
      </c>
      <c r="J4" s="160">
        <v>0.14</v>
      </c>
      <c r="K4" s="192">
        <v>0.23</v>
      </c>
      <c r="L4" s="185">
        <v>0.7</v>
      </c>
      <c r="M4" s="185">
        <v>0.2</v>
      </c>
      <c r="N4" s="182">
        <v>0.3429901239752881</v>
      </c>
      <c r="O4" s="182">
        <v>0.02837429088069673</v>
      </c>
      <c r="P4" s="80">
        <v>173</v>
      </c>
      <c r="Q4" s="80">
        <v>1.37</v>
      </c>
      <c r="R4" t="s">
        <v>238</v>
      </c>
      <c r="Y4" s="146"/>
      <c r="Z4" s="147">
        <v>0.55</v>
      </c>
      <c r="AA4" s="147">
        <v>583</v>
      </c>
      <c r="AB4" s="147">
        <v>0.14</v>
      </c>
      <c r="AC4" s="147">
        <v>0.02</v>
      </c>
      <c r="AE4">
        <v>0.9169852173913043</v>
      </c>
      <c r="AF4">
        <v>0.0158293</v>
      </c>
      <c r="AG4">
        <v>0.011470507246376813</v>
      </c>
      <c r="AI4">
        <v>0.190934</v>
      </c>
    </row>
    <row r="5" spans="1:35" ht="12.75">
      <c r="A5" s="14">
        <v>18</v>
      </c>
      <c r="B5" s="76" t="s">
        <v>23</v>
      </c>
      <c r="C5" s="12" t="s">
        <v>30</v>
      </c>
      <c r="D5" s="12" t="s">
        <v>42</v>
      </c>
      <c r="E5" s="12" t="s">
        <v>36</v>
      </c>
      <c r="F5" s="12" t="s">
        <v>46</v>
      </c>
      <c r="G5" s="12" t="s">
        <v>35</v>
      </c>
      <c r="H5" s="12">
        <v>30</v>
      </c>
      <c r="I5" s="184">
        <v>0.19</v>
      </c>
      <c r="J5" s="184">
        <v>0.16</v>
      </c>
      <c r="K5" s="184">
        <v>0.25</v>
      </c>
      <c r="L5" s="160">
        <v>0.85</v>
      </c>
      <c r="M5" s="184">
        <v>0.2</v>
      </c>
      <c r="N5" s="182">
        <v>0.3548871468357926</v>
      </c>
      <c r="O5" s="181">
        <v>0.017526888371351936</v>
      </c>
      <c r="P5" s="163">
        <v>299</v>
      </c>
      <c r="Q5" s="163">
        <v>1.35</v>
      </c>
      <c r="Y5" s="146"/>
      <c r="Z5" s="147"/>
      <c r="AA5" s="147"/>
      <c r="AB5" s="147"/>
      <c r="AC5" s="147"/>
      <c r="AE5">
        <v>0.9038556521739131</v>
      </c>
      <c r="AF5">
        <v>0.017206700000000002</v>
      </c>
      <c r="AG5">
        <v>0.0124686231884058</v>
      </c>
      <c r="AI5">
        <v>0.221132</v>
      </c>
    </row>
    <row r="6" spans="1:35" ht="12.75">
      <c r="A6" s="14">
        <v>19</v>
      </c>
      <c r="B6" s="76" t="s">
        <v>24</v>
      </c>
      <c r="C6" s="12" t="s">
        <v>30</v>
      </c>
      <c r="D6" s="12" t="s">
        <v>42</v>
      </c>
      <c r="E6" s="12" t="s">
        <v>36</v>
      </c>
      <c r="F6" s="12" t="s">
        <v>46</v>
      </c>
      <c r="G6" s="12" t="s">
        <v>35</v>
      </c>
      <c r="H6" s="12">
        <v>30</v>
      </c>
      <c r="I6" s="184">
        <v>0.19</v>
      </c>
      <c r="J6" s="184">
        <v>0.14</v>
      </c>
      <c r="K6" s="184">
        <v>0.2</v>
      </c>
      <c r="L6" s="160">
        <v>0.7</v>
      </c>
      <c r="M6" s="184">
        <v>0.19</v>
      </c>
      <c r="N6" s="182">
        <v>0.32928743024690427</v>
      </c>
      <c r="O6" s="181">
        <v>0.04700370370338353</v>
      </c>
      <c r="P6" s="80">
        <v>129</v>
      </c>
      <c r="Q6" s="80">
        <v>1.37</v>
      </c>
      <c r="Y6" s="146"/>
      <c r="Z6" s="147"/>
      <c r="AA6" s="147" t="s">
        <v>179</v>
      </c>
      <c r="AB6" s="147"/>
      <c r="AC6" s="147"/>
      <c r="AE6">
        <v>0.9032834782608695</v>
      </c>
      <c r="AF6">
        <v>0.0166784</v>
      </c>
      <c r="AG6">
        <v>0.012085797101449277</v>
      </c>
      <c r="AI6">
        <v>0.222448</v>
      </c>
    </row>
    <row r="7" spans="1:35" ht="13.5" thickBot="1">
      <c r="A7" s="14">
        <v>4</v>
      </c>
      <c r="B7" s="76" t="s">
        <v>9</v>
      </c>
      <c r="C7" s="12" t="s">
        <v>55</v>
      </c>
      <c r="D7" s="12" t="s">
        <v>33</v>
      </c>
      <c r="E7" s="12" t="s">
        <v>36</v>
      </c>
      <c r="F7" s="12" t="s">
        <v>44</v>
      </c>
      <c r="G7" s="12" t="s">
        <v>35</v>
      </c>
      <c r="H7" s="12">
        <v>30</v>
      </c>
      <c r="I7" s="184">
        <v>0.22</v>
      </c>
      <c r="J7" s="184">
        <v>0.19</v>
      </c>
      <c r="K7" s="184">
        <v>0.29</v>
      </c>
      <c r="L7" s="160">
        <v>0.9</v>
      </c>
      <c r="M7" s="184">
        <v>0.25</v>
      </c>
      <c r="N7" s="182">
        <v>0.2829768804235645</v>
      </c>
      <c r="O7" s="181">
        <v>0.034349553572764716</v>
      </c>
      <c r="P7" s="80">
        <v>185</v>
      </c>
      <c r="Q7" s="80">
        <v>1.34</v>
      </c>
      <c r="Y7" s="146"/>
      <c r="Z7" s="147">
        <v>0.52</v>
      </c>
      <c r="AA7" s="147">
        <v>385</v>
      </c>
      <c r="AB7" s="147">
        <v>0.15</v>
      </c>
      <c r="AC7" s="147">
        <v>0.03</v>
      </c>
      <c r="AE7">
        <v>0.9000795652173913</v>
      </c>
      <c r="AF7">
        <v>0.0160643</v>
      </c>
      <c r="AG7">
        <v>0.011640797101449276</v>
      </c>
      <c r="AI7">
        <v>0.229817</v>
      </c>
    </row>
    <row r="8" spans="1:29" ht="12.75">
      <c r="A8" s="14">
        <v>61</v>
      </c>
      <c r="B8" s="12" t="s">
        <v>104</v>
      </c>
      <c r="C8" s="12" t="s">
        <v>55</v>
      </c>
      <c r="D8" s="12" t="s">
        <v>33</v>
      </c>
      <c r="E8" s="12" t="s">
        <v>36</v>
      </c>
      <c r="F8" s="12" t="s">
        <v>44</v>
      </c>
      <c r="G8" s="12" t="s">
        <v>35</v>
      </c>
      <c r="H8" s="12">
        <v>400</v>
      </c>
      <c r="I8" s="184">
        <v>0.22</v>
      </c>
      <c r="J8" s="184">
        <v>0.16</v>
      </c>
      <c r="K8" s="184">
        <v>0.25</v>
      </c>
      <c r="L8" s="160">
        <v>0.78</v>
      </c>
      <c r="M8" s="184">
        <v>0.18</v>
      </c>
      <c r="N8" s="189">
        <v>0.3841133613879324</v>
      </c>
      <c r="O8" s="182">
        <v>0.02471972633810726</v>
      </c>
      <c r="P8" s="80">
        <v>208</v>
      </c>
      <c r="Q8" s="12">
        <v>1.36</v>
      </c>
      <c r="S8" s="196" t="s">
        <v>250</v>
      </c>
      <c r="Y8" s="146"/>
      <c r="Z8" s="147">
        <v>0.52</v>
      </c>
      <c r="AA8" s="147">
        <v>392</v>
      </c>
      <c r="AB8" s="147">
        <v>0.15</v>
      </c>
      <c r="AC8" s="147">
        <v>0.03</v>
      </c>
    </row>
    <row r="9" spans="1:33" ht="12.75">
      <c r="A9" s="14">
        <v>88</v>
      </c>
      <c r="B9" s="12" t="s">
        <v>114</v>
      </c>
      <c r="C9" s="12" t="s">
        <v>55</v>
      </c>
      <c r="D9" s="12" t="s">
        <v>33</v>
      </c>
      <c r="E9" s="12" t="s">
        <v>36</v>
      </c>
      <c r="F9" s="12" t="s">
        <v>44</v>
      </c>
      <c r="G9" s="12" t="s">
        <v>35</v>
      </c>
      <c r="H9" s="12">
        <v>400</v>
      </c>
      <c r="I9" s="184">
        <v>0.22</v>
      </c>
      <c r="J9" s="188">
        <v>0.075</v>
      </c>
      <c r="K9" s="188">
        <v>0.11</v>
      </c>
      <c r="L9" s="185">
        <v>0.32</v>
      </c>
      <c r="M9" s="184">
        <v>0.21</v>
      </c>
      <c r="N9" s="182">
        <v>0.2686770168142902</v>
      </c>
      <c r="O9" s="182">
        <v>0.0036238366219923414</v>
      </c>
      <c r="P9" s="80">
        <v>82</v>
      </c>
      <c r="Q9" s="190">
        <v>1.42</v>
      </c>
      <c r="S9" s="197">
        <f>(2*N2-N51-R51)^2+(2*N3-N52-R52)^2+(2*N4-N47-R47)^2+(2*N5-N47-R47)^2+(2*N6-N46-R46)^2+(2*N7-N52-R52)^2+(2*N8-N48-R48)^2+(2*N9-N48-R48)^2+(2*N10-N49-R49)^2+(2*N11-N73-R73)^2+(2*N12-N75-R75)^2+(2*N13-N62-R62)^2+(2*N14-N70-R70)^2+(2*N15-N72-R72)^2</f>
        <v>0.1824951854803415</v>
      </c>
      <c r="Y9" s="146"/>
      <c r="AG9" t="s">
        <v>213</v>
      </c>
    </row>
    <row r="10" spans="1:33" ht="15" customHeight="1">
      <c r="A10" s="14">
        <v>89</v>
      </c>
      <c r="B10" s="12" t="s">
        <v>115</v>
      </c>
      <c r="C10" s="12" t="s">
        <v>55</v>
      </c>
      <c r="D10" s="12" t="s">
        <v>33</v>
      </c>
      <c r="E10" s="12" t="s">
        <v>36</v>
      </c>
      <c r="F10" s="12" t="s">
        <v>44</v>
      </c>
      <c r="G10" s="12" t="s">
        <v>35</v>
      </c>
      <c r="H10" s="12">
        <v>400</v>
      </c>
      <c r="I10" s="184">
        <v>0.22</v>
      </c>
      <c r="J10" s="188">
        <v>0.075</v>
      </c>
      <c r="K10" s="188">
        <v>0.11</v>
      </c>
      <c r="L10" s="185">
        <v>0.47</v>
      </c>
      <c r="M10" s="184">
        <v>0.22</v>
      </c>
      <c r="N10" s="182">
        <v>0.2663547067605718</v>
      </c>
      <c r="O10" s="182">
        <v>0.006101722729870759</v>
      </c>
      <c r="P10" s="80">
        <v>83</v>
      </c>
      <c r="Q10" s="190">
        <v>1.4</v>
      </c>
      <c r="S10" s="198">
        <f>(2*N2-N51-R51)^2+(2*N3-N52-R52)^2+(2*N4-N47-R47)^2+(2*N5-N47-R47)^2+(2*N6-N46-R46)^2+(2*N7-N45-R45)^2+(2*N8-N48-R48)^2+(2*N11-N73-R73)^2+(2*N12-N75-R75)^2+(2*N13-N62-R62)^2+(2*N14-N70-R70)^2+(2*N15-N72-R72)^2</f>
        <v>0.16929917849882697</v>
      </c>
      <c r="Y10" s="146"/>
      <c r="AE10">
        <v>31</v>
      </c>
      <c r="AF10" s="176" t="s">
        <v>214</v>
      </c>
      <c r="AG10" t="s">
        <v>210</v>
      </c>
    </row>
    <row r="11" spans="1:35" ht="13.5" thickBot="1">
      <c r="A11" s="14">
        <v>62</v>
      </c>
      <c r="B11" s="12" t="s">
        <v>105</v>
      </c>
      <c r="C11" s="12" t="s">
        <v>55</v>
      </c>
      <c r="D11" s="12" t="s">
        <v>33</v>
      </c>
      <c r="E11" s="12" t="s">
        <v>41</v>
      </c>
      <c r="F11" s="12" t="s">
        <v>44</v>
      </c>
      <c r="G11" s="12" t="s">
        <v>35</v>
      </c>
      <c r="H11" s="12">
        <v>400</v>
      </c>
      <c r="I11" s="184">
        <v>0.4</v>
      </c>
      <c r="J11" s="184">
        <v>0.42</v>
      </c>
      <c r="K11" s="184">
        <v>0.57</v>
      </c>
      <c r="L11" s="185" t="s">
        <v>236</v>
      </c>
      <c r="M11" s="184">
        <v>0.46</v>
      </c>
      <c r="N11" s="182">
        <v>0.18025705548034973</v>
      </c>
      <c r="O11" s="182">
        <v>0.023395306323639762</v>
      </c>
      <c r="P11" s="80">
        <v>319</v>
      </c>
      <c r="Q11" s="80">
        <v>1.2</v>
      </c>
      <c r="S11" s="199">
        <f>(N2-V51)^2+(N3-V52)^2+(N4-V47)^2+(N5-V47)^2+(N6-V46)^2+(N7-V52)^2+(N8-V48)^2+(N11-V73)^2+(N12-V75)^2+(N13-V62)^2+(N14-V70)^2+(N15-V72)^2</f>
        <v>0.0066252573493513975</v>
      </c>
      <c r="Y11" s="146"/>
      <c r="AE11" t="s">
        <v>172</v>
      </c>
      <c r="AF11" t="s">
        <v>211</v>
      </c>
      <c r="AG11">
        <v>2.1767206706337143</v>
      </c>
      <c r="AI11" t="s">
        <v>212</v>
      </c>
    </row>
    <row r="12" spans="1:35" ht="12.75">
      <c r="A12" s="14">
        <v>63</v>
      </c>
      <c r="B12" s="12" t="s">
        <v>109</v>
      </c>
      <c r="C12" s="12" t="s">
        <v>55</v>
      </c>
      <c r="D12" s="12" t="s">
        <v>33</v>
      </c>
      <c r="E12" s="12" t="s">
        <v>41</v>
      </c>
      <c r="F12" s="12" t="s">
        <v>44</v>
      </c>
      <c r="G12" s="12" t="s">
        <v>35</v>
      </c>
      <c r="H12" s="12">
        <v>400</v>
      </c>
      <c r="I12" s="184">
        <v>0.4</v>
      </c>
      <c r="J12" s="184">
        <v>0.41</v>
      </c>
      <c r="K12" s="184">
        <v>0.57</v>
      </c>
      <c r="L12" s="185" t="s">
        <v>236</v>
      </c>
      <c r="M12" s="184">
        <v>0.48</v>
      </c>
      <c r="N12" s="182">
        <v>0.17846391419698898</v>
      </c>
      <c r="O12" s="182">
        <v>0.005505209207343652</v>
      </c>
      <c r="P12" s="80">
        <v>160</v>
      </c>
      <c r="Q12" s="80">
        <v>1.22</v>
      </c>
      <c r="Y12" s="146"/>
      <c r="AE12">
        <v>0.807176453247993</v>
      </c>
      <c r="AF12">
        <v>0.034880499999999995</v>
      </c>
      <c r="AG12">
        <v>0.025275724637681157</v>
      </c>
      <c r="AI12">
        <v>0.419723</v>
      </c>
    </row>
    <row r="13" spans="1:35" ht="12.75">
      <c r="A13" s="28">
        <v>101</v>
      </c>
      <c r="B13" s="76" t="s">
        <v>199</v>
      </c>
      <c r="C13" s="12" t="s">
        <v>55</v>
      </c>
      <c r="D13" s="12" t="s">
        <v>33</v>
      </c>
      <c r="E13" s="12" t="s">
        <v>41</v>
      </c>
      <c r="F13" s="12" t="s">
        <v>44</v>
      </c>
      <c r="G13" s="12" t="s">
        <v>35</v>
      </c>
      <c r="H13" s="12" t="s">
        <v>202</v>
      </c>
      <c r="I13" s="160">
        <v>0.3</v>
      </c>
      <c r="J13" s="184">
        <v>0.41</v>
      </c>
      <c r="K13" s="184">
        <v>0.57</v>
      </c>
      <c r="L13" s="185">
        <v>0.78</v>
      </c>
      <c r="M13" s="185">
        <v>0.35</v>
      </c>
      <c r="N13" s="186">
        <v>0.22</v>
      </c>
      <c r="O13" s="183">
        <v>0.011253834972218912</v>
      </c>
      <c r="P13" s="193">
        <v>300</v>
      </c>
      <c r="Q13" s="5">
        <v>1.22</v>
      </c>
      <c r="Y13" s="146"/>
      <c r="AE13">
        <v>0.8024537526559106</v>
      </c>
      <c r="AF13">
        <v>0.023462499999999997</v>
      </c>
      <c r="AG13">
        <v>0.017001811594202897</v>
      </c>
      <c r="AI13">
        <v>0.430003</v>
      </c>
    </row>
    <row r="14" spans="1:35" ht="12.75">
      <c r="A14" s="28">
        <v>103</v>
      </c>
      <c r="B14" s="76" t="s">
        <v>200</v>
      </c>
      <c r="C14" s="80" t="s">
        <v>55</v>
      </c>
      <c r="D14" s="80" t="s">
        <v>33</v>
      </c>
      <c r="E14" s="12" t="s">
        <v>41</v>
      </c>
      <c r="F14" s="12" t="s">
        <v>44</v>
      </c>
      <c r="G14" s="12" t="s">
        <v>35</v>
      </c>
      <c r="H14" s="12" t="s">
        <v>202</v>
      </c>
      <c r="I14" s="160">
        <v>0.4</v>
      </c>
      <c r="J14" s="184">
        <v>0.41</v>
      </c>
      <c r="K14" s="184">
        <v>0.57</v>
      </c>
      <c r="L14" s="185">
        <v>100</v>
      </c>
      <c r="M14" s="185">
        <v>0.43</v>
      </c>
      <c r="N14" s="186">
        <v>0.20300267822767654</v>
      </c>
      <c r="O14" s="183">
        <v>0.004419367404263909</v>
      </c>
      <c r="P14" s="38">
        <v>540</v>
      </c>
      <c r="Q14" s="38">
        <v>1.22</v>
      </c>
      <c r="Y14" s="146"/>
      <c r="AE14">
        <v>0.7796189440051849</v>
      </c>
      <c r="AF14">
        <v>0.0362737</v>
      </c>
      <c r="AG14">
        <v>0.026285289855072464</v>
      </c>
      <c r="AI14">
        <v>0.479708</v>
      </c>
    </row>
    <row r="15" spans="1:35" ht="12.75">
      <c r="A15" s="28">
        <v>104</v>
      </c>
      <c r="B15" s="76" t="s">
        <v>201</v>
      </c>
      <c r="C15" s="12" t="s">
        <v>55</v>
      </c>
      <c r="D15" s="12" t="s">
        <v>33</v>
      </c>
      <c r="E15" s="12" t="s">
        <v>41</v>
      </c>
      <c r="F15" s="12" t="s">
        <v>44</v>
      </c>
      <c r="G15" s="12" t="s">
        <v>35</v>
      </c>
      <c r="H15" s="12" t="s">
        <v>202</v>
      </c>
      <c r="I15" s="160">
        <v>0.4</v>
      </c>
      <c r="J15" s="160">
        <v>0.34</v>
      </c>
      <c r="K15" s="185">
        <v>0.48</v>
      </c>
      <c r="L15" s="185" t="s">
        <v>236</v>
      </c>
      <c r="M15" s="185">
        <v>0.45</v>
      </c>
      <c r="N15" s="186">
        <v>0.1844189410172043</v>
      </c>
      <c r="O15" s="183">
        <v>0.015450802761561548</v>
      </c>
      <c r="P15" s="5">
        <v>150</v>
      </c>
      <c r="Q15" s="5">
        <v>1.26</v>
      </c>
      <c r="Y15" s="146"/>
      <c r="AE15">
        <v>0.7746109518695535</v>
      </c>
      <c r="AF15">
        <v>0.0322573</v>
      </c>
      <c r="AG15">
        <v>0.02337485507246377</v>
      </c>
      <c r="AI15">
        <v>0.490609</v>
      </c>
    </row>
    <row r="16" spans="24:35" ht="12.75">
      <c r="X16" s="146"/>
      <c r="AE16">
        <v>0.7745751181491077</v>
      </c>
      <c r="AF16">
        <v>0.0301557</v>
      </c>
      <c r="AG16">
        <v>0.021851956521739133</v>
      </c>
      <c r="AI16">
        <v>0.490687</v>
      </c>
    </row>
    <row r="17" spans="1:35" s="134" customFormat="1" ht="12.75">
      <c r="A17" s="134" t="s">
        <v>158</v>
      </c>
      <c r="AE17">
        <v>0.7745425002753686</v>
      </c>
      <c r="AF17">
        <v>0.0282369</v>
      </c>
      <c r="AG17">
        <v>0.020461521739130434</v>
      </c>
      <c r="AH17"/>
      <c r="AI17">
        <v>0.490758</v>
      </c>
    </row>
    <row r="18" spans="31:35" ht="12.75">
      <c r="AE18">
        <v>0.7701524101140904</v>
      </c>
      <c r="AF18">
        <v>0.0363728</v>
      </c>
      <c r="AG18">
        <v>0.02635710144927536</v>
      </c>
      <c r="AI18">
        <v>0.500314</v>
      </c>
    </row>
    <row r="19" spans="1:35" ht="12.75">
      <c r="A19" t="s">
        <v>159</v>
      </c>
      <c r="B19">
        <v>1.38</v>
      </c>
      <c r="C19" t="s">
        <v>160</v>
      </c>
      <c r="AE19">
        <v>0.7656088781242367</v>
      </c>
      <c r="AF19">
        <v>0.0354628</v>
      </c>
      <c r="AG19">
        <v>0.025697681159420293</v>
      </c>
      <c r="AI19">
        <v>0.510204</v>
      </c>
    </row>
    <row r="20" spans="1:35" ht="12.75">
      <c r="A20" t="s">
        <v>161</v>
      </c>
      <c r="B20">
        <v>0.0257</v>
      </c>
      <c r="C20" t="s">
        <v>160</v>
      </c>
      <c r="AE20">
        <v>0.7426854039857416</v>
      </c>
      <c r="AF20">
        <v>0.0430657</v>
      </c>
      <c r="AG20">
        <v>0.031207028985507246</v>
      </c>
      <c r="AI20">
        <v>0.560102</v>
      </c>
    </row>
    <row r="21" spans="31:35" ht="12.75">
      <c r="AE21">
        <v>0.7247524645293272</v>
      </c>
      <c r="AF21">
        <v>0.0536799</v>
      </c>
      <c r="AG21">
        <v>0.03889847826086957</v>
      </c>
      <c r="AI21">
        <v>0.599137</v>
      </c>
    </row>
    <row r="22" spans="31:35" ht="12.75">
      <c r="AE22">
        <v>0.7198221121213282</v>
      </c>
      <c r="AF22">
        <v>0.0542322</v>
      </c>
      <c r="AG22">
        <v>0.039298695652173914</v>
      </c>
      <c r="AI22">
        <v>0.609869</v>
      </c>
    </row>
    <row r="24" spans="1:33" ht="12.75">
      <c r="A24" t="s">
        <v>150</v>
      </c>
      <c r="D24" t="s">
        <v>181</v>
      </c>
      <c r="G24" t="s">
        <v>163</v>
      </c>
      <c r="J24" t="s">
        <v>164</v>
      </c>
      <c r="M24" t="s">
        <v>167</v>
      </c>
      <c r="N24" t="s">
        <v>170</v>
      </c>
      <c r="Q24" t="s">
        <v>169</v>
      </c>
      <c r="R24" t="s">
        <v>170</v>
      </c>
      <c r="U24" t="s">
        <v>171</v>
      </c>
      <c r="Y24" t="s">
        <v>175</v>
      </c>
      <c r="AG24" t="s">
        <v>215</v>
      </c>
    </row>
    <row r="25" spans="7:33" ht="25.5">
      <c r="G25" t="s">
        <v>165</v>
      </c>
      <c r="J25" t="s">
        <v>166</v>
      </c>
      <c r="AE25">
        <v>31</v>
      </c>
      <c r="AF25" s="176" t="s">
        <v>216</v>
      </c>
      <c r="AG25" t="s">
        <v>210</v>
      </c>
    </row>
    <row r="26" spans="1:35" ht="12.75">
      <c r="A26" t="s">
        <v>154</v>
      </c>
      <c r="B26" t="s">
        <v>162</v>
      </c>
      <c r="D26" t="s">
        <v>154</v>
      </c>
      <c r="E26" t="s">
        <v>162</v>
      </c>
      <c r="G26" t="s">
        <v>154</v>
      </c>
      <c r="H26" t="s">
        <v>162</v>
      </c>
      <c r="J26" t="s">
        <v>154</v>
      </c>
      <c r="K26" t="s">
        <v>162</v>
      </c>
      <c r="M26" t="s">
        <v>154</v>
      </c>
      <c r="N26" t="s">
        <v>162</v>
      </c>
      <c r="O26" t="s">
        <v>168</v>
      </c>
      <c r="Q26" t="s">
        <v>154</v>
      </c>
      <c r="R26" t="s">
        <v>162</v>
      </c>
      <c r="S26" t="s">
        <v>168</v>
      </c>
      <c r="U26" t="s">
        <v>154</v>
      </c>
      <c r="V26" t="s">
        <v>162</v>
      </c>
      <c r="W26" t="s">
        <v>168</v>
      </c>
      <c r="Y26" t="s">
        <v>154</v>
      </c>
      <c r="Z26" t="s">
        <v>162</v>
      </c>
      <c r="AE26" t="s">
        <v>172</v>
      </c>
      <c r="AF26" t="s">
        <v>211</v>
      </c>
      <c r="AG26">
        <v>2.2200070884281415</v>
      </c>
      <c r="AI26" t="s">
        <v>212</v>
      </c>
    </row>
    <row r="27" spans="1:35" ht="12.75">
      <c r="A27">
        <v>0</v>
      </c>
      <c r="B27">
        <f>A27*B$20+(1-A27)*B$19</f>
        <v>1.38</v>
      </c>
      <c r="D27">
        <v>0</v>
      </c>
      <c r="E27">
        <f>1/(D27/B$20+(1-D27)/B$19)</f>
        <v>1.38</v>
      </c>
      <c r="G27">
        <v>0</v>
      </c>
      <c r="H27">
        <f>B$20*((2*G27+(3-2*G27)*B$19/B$20)/(3-G27+G27*B$19/B$20))</f>
        <v>1.3800000000000001</v>
      </c>
      <c r="J27">
        <v>0</v>
      </c>
      <c r="K27">
        <f>B$20*((2*(B$19/B$20)^2*(1-J27)+(1+2*J27)*B$19/B$20)/((2+J27)*B$19/B$20+1-J27))</f>
        <v>1.38</v>
      </c>
      <c r="M27">
        <v>0</v>
      </c>
      <c r="N27">
        <f aca="true" t="shared" si="0" ref="N27:N58">B$19*((M27*B$20+(1-M27)*B$19)/B$19)*(1-M27^O$27)+(B$20*B$19/(M27*B$19+(1-M27)*B$20))*M27^O$27</f>
        <v>1.38</v>
      </c>
      <c r="O27" s="195">
        <v>0.17</v>
      </c>
      <c r="Q27">
        <v>0</v>
      </c>
      <c r="R27">
        <f aca="true" t="shared" si="1" ref="R27:R58">B$19*((2*(1-Q27)*B$19+(1-2*Q27)*B$20)/((2+Q27)*B$19+(1-Q27)*B$20))*(1-Q27^S$27)+B$20*(((3-2*Q27)*B$19+2*Q27*B$20)/(Q27*B$19+(3-Q27)*B$20))*Q27^S$27</f>
        <v>1.38</v>
      </c>
      <c r="S27">
        <v>0.17</v>
      </c>
      <c r="U27">
        <v>0</v>
      </c>
      <c r="V27">
        <v>3</v>
      </c>
      <c r="W27">
        <v>0.2073759869008341</v>
      </c>
      <c r="Y27">
        <v>0</v>
      </c>
      <c r="Z27">
        <f aca="true" t="shared" si="2" ref="Z27:Z58">B$19*(1-1.5*Y27)</f>
        <v>1.38</v>
      </c>
      <c r="AE27">
        <v>0.8111402426661345</v>
      </c>
      <c r="AF27">
        <v>0.0471245</v>
      </c>
      <c r="AG27">
        <v>0.03414818840579711</v>
      </c>
      <c r="AI27">
        <v>0.41927</v>
      </c>
    </row>
    <row r="28" spans="1:35" ht="12.75">
      <c r="A28">
        <f>A27+0.01</f>
        <v>0.01</v>
      </c>
      <c r="B28">
        <f aca="true" t="shared" si="3" ref="B28:B91">A28*B$20+(1-A28)*B$19</f>
        <v>1.3664569999999998</v>
      </c>
      <c r="D28">
        <f>D27+0.01</f>
        <v>0.01</v>
      </c>
      <c r="E28">
        <f aca="true" t="shared" si="4" ref="E28:E91">1/(D28/B$20+(1-D28)/B$19)</f>
        <v>0.9037535356624111</v>
      </c>
      <c r="G28">
        <f>G27+0.01</f>
        <v>0.01</v>
      </c>
      <c r="H28">
        <f aca="true" t="shared" si="5" ref="H28:H91">B$20*((2*G28+(3-2*G28)*B$19/B$20)/(3-G28+G28*B$19/B$20))</f>
        <v>1.1661340622000596</v>
      </c>
      <c r="J28">
        <f>J27+0.01</f>
        <v>0.01</v>
      </c>
      <c r="K28">
        <f aca="true" t="shared" si="6" ref="K28:K91">B$20*((2*(B$19/B$20)^2*(1-J28)+(1+2*J28)*B$19/B$20)/((2+J28)*B$19/B$20+1-J28))</f>
        <v>1.3599702919682215</v>
      </c>
      <c r="M28">
        <f>M27+0.01</f>
        <v>0.01</v>
      </c>
      <c r="N28">
        <f t="shared" si="0"/>
        <v>1.1549607111574005</v>
      </c>
      <c r="Q28">
        <f>Q27+0.01</f>
        <v>0.01</v>
      </c>
      <c r="R28">
        <f t="shared" si="1"/>
        <v>1.2710948960877562</v>
      </c>
      <c r="U28">
        <f>U27+0.01</f>
        <v>0.01</v>
      </c>
      <c r="V28">
        <f aca="true" t="shared" si="7" ref="V28:V59">((1-W$27)/((U28/B$20)+(U28/B$19)))+(B$20-B$19)*U28*W$27+B$19*W$27</f>
        <v>2.2831714110165695</v>
      </c>
      <c r="Y28">
        <f>Y27+0.01</f>
        <v>0.01</v>
      </c>
      <c r="Z28">
        <f t="shared" si="2"/>
        <v>1.3593</v>
      </c>
      <c r="AE28">
        <v>0.779179083456396</v>
      </c>
      <c r="AF28">
        <v>0.0426739</v>
      </c>
      <c r="AG28">
        <v>0.030923115942028987</v>
      </c>
      <c r="AI28">
        <v>0.490224</v>
      </c>
    </row>
    <row r="29" spans="1:35" ht="12.75">
      <c r="A29">
        <f aca="true" t="shared" si="8" ref="A29:A92">A28+0.01</f>
        <v>0.02</v>
      </c>
      <c r="B29">
        <f t="shared" si="3"/>
        <v>1.3529139999999997</v>
      </c>
      <c r="D29">
        <f aca="true" t="shared" si="9" ref="D29:D92">D28+0.01</f>
        <v>0.02</v>
      </c>
      <c r="E29">
        <f t="shared" si="4"/>
        <v>0.6718826961694389</v>
      </c>
      <c r="G29">
        <f aca="true" t="shared" si="10" ref="G29:G92">G28+0.01</f>
        <v>0.02</v>
      </c>
      <c r="H29">
        <f t="shared" si="5"/>
        <v>1.0078684237805462</v>
      </c>
      <c r="J29">
        <f aca="true" t="shared" si="11" ref="J29:J92">J28+0.01</f>
        <v>0.02</v>
      </c>
      <c r="K29">
        <f t="shared" si="6"/>
        <v>1.3401334619839544</v>
      </c>
      <c r="M29">
        <f aca="true" t="shared" si="12" ref="M29:M92">M28+0.01</f>
        <v>0.02</v>
      </c>
      <c r="N29">
        <f t="shared" si="0"/>
        <v>1.0026930077650054</v>
      </c>
      <c r="Q29">
        <f aca="true" t="shared" si="13" ref="Q29:Q92">Q28+0.01</f>
        <v>0.02</v>
      </c>
      <c r="R29">
        <f t="shared" si="1"/>
        <v>1.1687758727710793</v>
      </c>
      <c r="U29">
        <f aca="true" t="shared" si="14" ref="U29:U92">U28+0.01</f>
        <v>0.02</v>
      </c>
      <c r="V29">
        <f t="shared" si="7"/>
        <v>1.2804623969839635</v>
      </c>
      <c r="Y29">
        <f aca="true" t="shared" si="15" ref="Y29:Y92">Y28+0.01</f>
        <v>0.02</v>
      </c>
      <c r="Z29">
        <f t="shared" si="2"/>
        <v>1.3385999999999998</v>
      </c>
      <c r="AE29">
        <v>0.7301832939533028</v>
      </c>
      <c r="AF29">
        <v>0.0575176</v>
      </c>
      <c r="AG29">
        <v>0.04167942028985508</v>
      </c>
      <c r="AI29">
        <v>0.598995</v>
      </c>
    </row>
    <row r="30" spans="1:35" ht="12.75">
      <c r="A30">
        <f t="shared" si="8"/>
        <v>0.03</v>
      </c>
      <c r="B30">
        <f t="shared" si="3"/>
        <v>1.3393709999999999</v>
      </c>
      <c r="D30">
        <f t="shared" si="9"/>
        <v>0.03</v>
      </c>
      <c r="E30">
        <f t="shared" si="4"/>
        <v>0.5346982466191259</v>
      </c>
      <c r="G30">
        <f t="shared" si="10"/>
        <v>0.03</v>
      </c>
      <c r="H30">
        <f t="shared" si="5"/>
        <v>0.8860150803965038</v>
      </c>
      <c r="J30">
        <f t="shared" si="11"/>
        <v>0.03</v>
      </c>
      <c r="K30">
        <f t="shared" si="6"/>
        <v>1.3204867373897375</v>
      </c>
      <c r="M30">
        <f t="shared" si="12"/>
        <v>0.03</v>
      </c>
      <c r="N30">
        <f t="shared" si="0"/>
        <v>0.8960381533858689</v>
      </c>
      <c r="Q30">
        <f t="shared" si="13"/>
        <v>0.03</v>
      </c>
      <c r="R30">
        <f t="shared" si="1"/>
        <v>1.0804392577053383</v>
      </c>
      <c r="U30">
        <f t="shared" si="14"/>
        <v>0.03</v>
      </c>
      <c r="V30">
        <f t="shared" si="7"/>
        <v>0.9443537303126959</v>
      </c>
      <c r="Y30">
        <f t="shared" si="15"/>
        <v>0.03</v>
      </c>
      <c r="Z30">
        <f t="shared" si="2"/>
        <v>1.3178999999999998</v>
      </c>
      <c r="AE30">
        <v>0.7213675563360608</v>
      </c>
      <c r="AF30">
        <v>0.0613627</v>
      </c>
      <c r="AG30">
        <v>0.04446572463768116</v>
      </c>
      <c r="AI30">
        <v>0.618566</v>
      </c>
    </row>
    <row r="31" spans="1:26" ht="12.75">
      <c r="A31">
        <f t="shared" si="8"/>
        <v>0.04</v>
      </c>
      <c r="B31">
        <f t="shared" si="3"/>
        <v>1.3258279999999998</v>
      </c>
      <c r="D31">
        <f t="shared" si="9"/>
        <v>0.04</v>
      </c>
      <c r="E31">
        <f t="shared" si="4"/>
        <v>0.44403545673076916</v>
      </c>
      <c r="G31">
        <f t="shared" si="10"/>
        <v>0.04</v>
      </c>
      <c r="H31">
        <f t="shared" si="5"/>
        <v>0.7893043390822109</v>
      </c>
      <c r="J31">
        <f t="shared" si="11"/>
        <v>0.04</v>
      </c>
      <c r="K31">
        <f t="shared" si="6"/>
        <v>1.3010273984179568</v>
      </c>
      <c r="M31">
        <f t="shared" si="12"/>
        <v>0.04</v>
      </c>
      <c r="N31">
        <f t="shared" si="0"/>
        <v>0.8156559986546699</v>
      </c>
      <c r="Q31">
        <f t="shared" si="13"/>
        <v>0.04</v>
      </c>
      <c r="R31">
        <f t="shared" si="1"/>
        <v>1.0041215762614764</v>
      </c>
      <c r="U31">
        <f t="shared" si="14"/>
        <v>0.04</v>
      </c>
      <c r="V31">
        <f t="shared" si="7"/>
        <v>0.7748951504817632</v>
      </c>
      <c r="Y31">
        <f t="shared" si="15"/>
        <v>0.04</v>
      </c>
      <c r="Z31">
        <f t="shared" si="2"/>
        <v>1.2972</v>
      </c>
    </row>
    <row r="32" spans="1:33" ht="12.75">
      <c r="A32">
        <f t="shared" si="8"/>
        <v>0.05</v>
      </c>
      <c r="B32">
        <f t="shared" si="3"/>
        <v>1.312285</v>
      </c>
      <c r="D32">
        <f t="shared" si="9"/>
        <v>0.05</v>
      </c>
      <c r="E32">
        <f t="shared" si="4"/>
        <v>0.3796606540705454</v>
      </c>
      <c r="G32">
        <f t="shared" si="10"/>
        <v>0.05</v>
      </c>
      <c r="H32">
        <f t="shared" si="5"/>
        <v>0.710682242861582</v>
      </c>
      <c r="J32">
        <f t="shared" si="11"/>
        <v>0.05</v>
      </c>
      <c r="K32">
        <f t="shared" si="6"/>
        <v>1.2817527769357067</v>
      </c>
      <c r="M32">
        <f t="shared" si="12"/>
        <v>0.05</v>
      </c>
      <c r="N32">
        <f t="shared" si="0"/>
        <v>0.7518417418938304</v>
      </c>
      <c r="Q32">
        <f t="shared" si="13"/>
        <v>0.05</v>
      </c>
      <c r="R32">
        <f t="shared" si="1"/>
        <v>0.9375865287763592</v>
      </c>
      <c r="U32">
        <f t="shared" si="14"/>
        <v>0.05</v>
      </c>
      <c r="V32">
        <f t="shared" si="7"/>
        <v>0.6720966053869644</v>
      </c>
      <c r="Y32">
        <f t="shared" si="15"/>
        <v>0.05</v>
      </c>
      <c r="Z32">
        <f t="shared" si="2"/>
        <v>1.2765</v>
      </c>
      <c r="AE32">
        <v>30</v>
      </c>
      <c r="AF32" t="s">
        <v>217</v>
      </c>
      <c r="AG32" t="s">
        <v>218</v>
      </c>
    </row>
    <row r="33" spans="1:32" ht="12.75">
      <c r="A33">
        <f t="shared" si="8"/>
        <v>0.060000000000000005</v>
      </c>
      <c r="B33">
        <f t="shared" si="3"/>
        <v>1.2987419999999998</v>
      </c>
      <c r="D33">
        <f t="shared" si="9"/>
        <v>0.060000000000000005</v>
      </c>
      <c r="E33">
        <f t="shared" si="4"/>
        <v>0.3315881000018699</v>
      </c>
      <c r="G33">
        <f t="shared" si="10"/>
        <v>0.060000000000000005</v>
      </c>
      <c r="H33">
        <f t="shared" si="5"/>
        <v>0.6455078922441556</v>
      </c>
      <c r="J33">
        <f t="shared" si="11"/>
        <v>0.060000000000000005</v>
      </c>
      <c r="K33">
        <f t="shared" si="6"/>
        <v>1.2626602552252248</v>
      </c>
      <c r="M33">
        <f t="shared" si="12"/>
        <v>0.060000000000000005</v>
      </c>
      <c r="N33">
        <f t="shared" si="0"/>
        <v>0.6992528877276988</v>
      </c>
      <c r="Q33">
        <f t="shared" si="13"/>
        <v>0.060000000000000005</v>
      </c>
      <c r="R33">
        <f t="shared" si="1"/>
        <v>0.8789905014510172</v>
      </c>
      <c r="U33">
        <f t="shared" si="14"/>
        <v>0.060000000000000005</v>
      </c>
      <c r="V33">
        <f t="shared" si="7"/>
        <v>0.6026280776602324</v>
      </c>
      <c r="Y33">
        <f t="shared" si="15"/>
        <v>0.060000000000000005</v>
      </c>
      <c r="Z33">
        <f t="shared" si="2"/>
        <v>1.2558</v>
      </c>
      <c r="AE33" t="s">
        <v>172</v>
      </c>
      <c r="AF33" t="s">
        <v>211</v>
      </c>
    </row>
    <row r="34" spans="1:33" ht="12.75">
      <c r="A34">
        <f t="shared" si="8"/>
        <v>0.07</v>
      </c>
      <c r="B34">
        <f t="shared" si="3"/>
        <v>1.285199</v>
      </c>
      <c r="D34">
        <f t="shared" si="9"/>
        <v>0.07</v>
      </c>
      <c r="E34">
        <f t="shared" si="4"/>
        <v>0.2943212089526228</v>
      </c>
      <c r="G34">
        <f t="shared" si="10"/>
        <v>0.07</v>
      </c>
      <c r="H34">
        <f t="shared" si="5"/>
        <v>0.5906028970163058</v>
      </c>
      <c r="J34">
        <f t="shared" si="11"/>
        <v>0.07</v>
      </c>
      <c r="K34">
        <f t="shared" si="6"/>
        <v>1.2437472647987278</v>
      </c>
      <c r="M34">
        <f t="shared" si="12"/>
        <v>0.07</v>
      </c>
      <c r="N34">
        <f t="shared" si="0"/>
        <v>0.6546965749536078</v>
      </c>
      <c r="Q34">
        <f t="shared" si="13"/>
        <v>0.07</v>
      </c>
      <c r="R34">
        <f t="shared" si="1"/>
        <v>0.8268931383932072</v>
      </c>
      <c r="U34">
        <f t="shared" si="14"/>
        <v>0.07</v>
      </c>
      <c r="V34">
        <f t="shared" si="7"/>
        <v>0.5522052741438245</v>
      </c>
      <c r="Y34">
        <f t="shared" si="15"/>
        <v>0.07</v>
      </c>
      <c r="Z34">
        <f t="shared" si="2"/>
        <v>1.2350999999999999</v>
      </c>
      <c r="AE34">
        <v>0</v>
      </c>
      <c r="AF34">
        <v>1.38</v>
      </c>
      <c r="AG34">
        <f>AF34/1.38</f>
        <v>1</v>
      </c>
    </row>
    <row r="35" spans="1:33" ht="12.75">
      <c r="A35">
        <f t="shared" si="8"/>
        <v>0.08</v>
      </c>
      <c r="B35">
        <f t="shared" si="3"/>
        <v>1.2716560000000001</v>
      </c>
      <c r="D35">
        <f t="shared" si="9"/>
        <v>0.08</v>
      </c>
      <c r="E35">
        <f t="shared" si="4"/>
        <v>0.26458476321207963</v>
      </c>
      <c r="G35">
        <f t="shared" si="10"/>
        <v>0.08</v>
      </c>
      <c r="H35">
        <f t="shared" si="5"/>
        <v>0.543717340005608</v>
      </c>
      <c r="J35">
        <f t="shared" si="11"/>
        <v>0.08</v>
      </c>
      <c r="K35">
        <f t="shared" si="6"/>
        <v>1.2250112852465267</v>
      </c>
      <c r="M35">
        <f t="shared" si="12"/>
        <v>0.08</v>
      </c>
      <c r="N35">
        <f t="shared" si="0"/>
        <v>0.6161366892905384</v>
      </c>
      <c r="Q35">
        <f t="shared" si="13"/>
        <v>0.08</v>
      </c>
      <c r="R35">
        <f t="shared" si="1"/>
        <v>0.7801768512468763</v>
      </c>
      <c r="U35">
        <f t="shared" si="14"/>
        <v>0.08</v>
      </c>
      <c r="V35">
        <f t="shared" si="7"/>
        <v>0.5136860482588691</v>
      </c>
      <c r="Y35">
        <f t="shared" si="15"/>
        <v>0.08</v>
      </c>
      <c r="Z35">
        <f t="shared" si="2"/>
        <v>1.2144</v>
      </c>
      <c r="AE35">
        <v>0.478976</v>
      </c>
      <c r="AF35">
        <v>0.249955</v>
      </c>
      <c r="AG35">
        <f>AF35/1.38</f>
        <v>0.1811268115942029</v>
      </c>
    </row>
    <row r="36" spans="1:33" ht="12.75">
      <c r="A36">
        <f t="shared" si="8"/>
        <v>0.09</v>
      </c>
      <c r="B36">
        <f t="shared" si="3"/>
        <v>1.258113</v>
      </c>
      <c r="D36">
        <f t="shared" si="9"/>
        <v>0.09</v>
      </c>
      <c r="E36">
        <f t="shared" si="4"/>
        <v>0.24030571798329123</v>
      </c>
      <c r="G36">
        <f t="shared" si="10"/>
        <v>0.09</v>
      </c>
      <c r="H36">
        <f t="shared" si="5"/>
        <v>0.5032138189932006</v>
      </c>
      <c r="J36">
        <f t="shared" si="11"/>
        <v>0.09</v>
      </c>
      <c r="K36">
        <f t="shared" si="6"/>
        <v>1.2064498431173343</v>
      </c>
      <c r="M36">
        <f t="shared" si="12"/>
        <v>0.09</v>
      </c>
      <c r="N36">
        <f t="shared" si="0"/>
        <v>0.5822062550144496</v>
      </c>
      <c r="Q36">
        <f t="shared" si="13"/>
        <v>0.09</v>
      </c>
      <c r="R36">
        <f t="shared" si="1"/>
        <v>0.7379688940731377</v>
      </c>
      <c r="U36">
        <f t="shared" si="14"/>
        <v>0.09</v>
      </c>
      <c r="V36">
        <f t="shared" si="7"/>
        <v>0.483102540794882</v>
      </c>
      <c r="Y36">
        <f t="shared" si="15"/>
        <v>0.09</v>
      </c>
      <c r="Z36">
        <f t="shared" si="2"/>
        <v>1.1937</v>
      </c>
      <c r="AE36">
        <v>0.628305</v>
      </c>
      <c r="AF36">
        <v>0.161151</v>
      </c>
      <c r="AG36">
        <f>AF36/1.38</f>
        <v>0.11677608695652174</v>
      </c>
    </row>
    <row r="37" spans="1:33" ht="12.75">
      <c r="A37">
        <f t="shared" si="8"/>
        <v>0.09999999999999999</v>
      </c>
      <c r="B37">
        <f t="shared" si="3"/>
        <v>1.24457</v>
      </c>
      <c r="D37">
        <f t="shared" si="9"/>
        <v>0.09999999999999999</v>
      </c>
      <c r="E37">
        <f t="shared" si="4"/>
        <v>0.2201079873394154</v>
      </c>
      <c r="G37">
        <f t="shared" si="10"/>
        <v>0.09999999999999999</v>
      </c>
      <c r="H37">
        <f t="shared" si="5"/>
        <v>0.46787229097068644</v>
      </c>
      <c r="J37">
        <f t="shared" si="11"/>
        <v>0.09999999999999999</v>
      </c>
      <c r="K37">
        <f t="shared" si="6"/>
        <v>1.188060510829713</v>
      </c>
      <c r="M37">
        <f t="shared" si="12"/>
        <v>0.09999999999999999</v>
      </c>
      <c r="N37">
        <f t="shared" si="0"/>
        <v>0.5519486743043739</v>
      </c>
      <c r="Q37">
        <f t="shared" si="13"/>
        <v>0.09999999999999999</v>
      </c>
      <c r="R37">
        <f t="shared" si="1"/>
        <v>0.6995804207983265</v>
      </c>
      <c r="U37">
        <f t="shared" si="14"/>
        <v>0.09999999999999999</v>
      </c>
      <c r="V37">
        <f t="shared" si="7"/>
        <v>0.45807403622557274</v>
      </c>
      <c r="Y37">
        <f t="shared" si="15"/>
        <v>0.09999999999999999</v>
      </c>
      <c r="Z37">
        <f t="shared" si="2"/>
        <v>1.1729999999999998</v>
      </c>
      <c r="AE37">
        <v>0.698279</v>
      </c>
      <c r="AF37">
        <v>0.113023</v>
      </c>
      <c r="AG37">
        <f>AF37/1.38</f>
        <v>0.08190072463768117</v>
      </c>
    </row>
    <row r="38" spans="1:33" ht="12.75">
      <c r="A38">
        <f t="shared" si="8"/>
        <v>0.10999999999999999</v>
      </c>
      <c r="B38">
        <f t="shared" si="3"/>
        <v>1.2310269999999999</v>
      </c>
      <c r="D38">
        <f t="shared" si="9"/>
        <v>0.10999999999999999</v>
      </c>
      <c r="E38">
        <f t="shared" si="4"/>
        <v>0.20304225610140095</v>
      </c>
      <c r="G38">
        <f t="shared" si="10"/>
        <v>0.10999999999999999</v>
      </c>
      <c r="H38">
        <f t="shared" si="5"/>
        <v>0.436765061727849</v>
      </c>
      <c r="J38">
        <f t="shared" si="11"/>
        <v>0.10999999999999999</v>
      </c>
      <c r="K38">
        <f t="shared" si="6"/>
        <v>1.169840905613675</v>
      </c>
      <c r="M38">
        <f t="shared" si="12"/>
        <v>0.10999999999999999</v>
      </c>
      <c r="N38">
        <f t="shared" si="0"/>
        <v>0.5246713458296262</v>
      </c>
      <c r="Q38">
        <f t="shared" si="13"/>
        <v>0.10999999999999999</v>
      </c>
      <c r="R38">
        <f t="shared" si="1"/>
        <v>0.6644613035700779</v>
      </c>
      <c r="U38">
        <f t="shared" si="14"/>
        <v>0.10999999999999999</v>
      </c>
      <c r="V38">
        <f t="shared" si="7"/>
        <v>0.4370855337614837</v>
      </c>
      <c r="Y38">
        <f t="shared" si="15"/>
        <v>0.10999999999999999</v>
      </c>
      <c r="Z38">
        <f t="shared" si="2"/>
        <v>1.1522999999999999</v>
      </c>
      <c r="AE38">
        <v>0.768213</v>
      </c>
      <c r="AF38">
        <v>0.06836</v>
      </c>
      <c r="AG38">
        <f>AF38/1.38</f>
        <v>0.04953623188405798</v>
      </c>
    </row>
    <row r="39" spans="1:26" ht="12.75">
      <c r="A39">
        <f t="shared" si="8"/>
        <v>0.11999999999999998</v>
      </c>
      <c r="B39">
        <f t="shared" si="3"/>
        <v>1.217484</v>
      </c>
      <c r="D39">
        <f t="shared" si="9"/>
        <v>0.11999999999999998</v>
      </c>
      <c r="E39">
        <f t="shared" si="4"/>
        <v>0.18843243932503084</v>
      </c>
      <c r="G39">
        <f t="shared" si="10"/>
        <v>0.11999999999999998</v>
      </c>
      <c r="H39">
        <f t="shared" si="5"/>
        <v>0.409174168669872</v>
      </c>
      <c r="J39">
        <f t="shared" si="11"/>
        <v>0.11999999999999998</v>
      </c>
      <c r="K39">
        <f t="shared" si="6"/>
        <v>1.1517886884814408</v>
      </c>
      <c r="M39">
        <f t="shared" si="12"/>
        <v>0.11999999999999998</v>
      </c>
      <c r="N39">
        <f t="shared" si="0"/>
        <v>0.4998583595246109</v>
      </c>
      <c r="Q39">
        <f t="shared" si="13"/>
        <v>0.11999999999999998</v>
      </c>
      <c r="R39">
        <f t="shared" si="1"/>
        <v>0.6321670426675492</v>
      </c>
      <c r="U39">
        <f t="shared" si="14"/>
        <v>0.11999999999999998</v>
      </c>
      <c r="V39">
        <f t="shared" si="7"/>
        <v>0.4191270328763098</v>
      </c>
      <c r="Y39">
        <f t="shared" si="15"/>
        <v>0.11999999999999998</v>
      </c>
      <c r="Z39">
        <f t="shared" si="2"/>
        <v>1.1316</v>
      </c>
    </row>
    <row r="40" spans="1:31" ht="12.75">
      <c r="A40">
        <f t="shared" si="8"/>
        <v>0.12999999999999998</v>
      </c>
      <c r="B40">
        <f t="shared" si="3"/>
        <v>1.203941</v>
      </c>
      <c r="D40">
        <f t="shared" si="9"/>
        <v>0.12999999999999998</v>
      </c>
      <c r="E40">
        <f t="shared" si="4"/>
        <v>0.1757839798968076</v>
      </c>
      <c r="G40">
        <f t="shared" si="10"/>
        <v>0.12999999999999998</v>
      </c>
      <c r="H40">
        <f t="shared" si="5"/>
        <v>0.38453528177943513</v>
      </c>
      <c r="J40">
        <f t="shared" si="11"/>
        <v>0.12999999999999998</v>
      </c>
      <c r="K40">
        <f t="shared" si="6"/>
        <v>1.1339015632264475</v>
      </c>
      <c r="M40">
        <f t="shared" si="12"/>
        <v>0.12999999999999998</v>
      </c>
      <c r="N40">
        <f t="shared" si="0"/>
        <v>0.47711607013581286</v>
      </c>
      <c r="Q40">
        <f t="shared" si="13"/>
        <v>0.12999999999999998</v>
      </c>
      <c r="R40">
        <f t="shared" si="1"/>
        <v>0.6023344748318789</v>
      </c>
      <c r="U40">
        <f t="shared" si="14"/>
        <v>0.12999999999999998</v>
      </c>
      <c r="V40">
        <f t="shared" si="7"/>
        <v>0.40349930243645526</v>
      </c>
      <c r="Y40">
        <f t="shared" si="15"/>
        <v>0.12999999999999998</v>
      </c>
      <c r="Z40">
        <f t="shared" si="2"/>
        <v>1.1109</v>
      </c>
      <c r="AE40" t="s">
        <v>219</v>
      </c>
    </row>
    <row r="41" spans="1:32" ht="12.75">
      <c r="A41">
        <f t="shared" si="8"/>
        <v>0.13999999999999999</v>
      </c>
      <c r="B41">
        <f t="shared" si="3"/>
        <v>1.1903979999999998</v>
      </c>
      <c r="D41">
        <f t="shared" si="9"/>
        <v>0.13999999999999999</v>
      </c>
      <c r="E41">
        <f t="shared" si="4"/>
        <v>0.1647267559056581</v>
      </c>
      <c r="G41">
        <f t="shared" si="10"/>
        <v>0.13999999999999999</v>
      </c>
      <c r="H41">
        <f t="shared" si="5"/>
        <v>0.3623986966726909</v>
      </c>
      <c r="J41">
        <f t="shared" si="11"/>
        <v>0.13999999999999999</v>
      </c>
      <c r="K41">
        <f t="shared" si="6"/>
        <v>1.1161772754496853</v>
      </c>
      <c r="M41">
        <f t="shared" si="12"/>
        <v>0.13999999999999999</v>
      </c>
      <c r="N41">
        <f t="shared" si="0"/>
        <v>0.456137871786772</v>
      </c>
      <c r="Q41">
        <f t="shared" si="13"/>
        <v>0.13999999999999999</v>
      </c>
      <c r="R41">
        <f t="shared" si="1"/>
        <v>0.5746637948641711</v>
      </c>
      <c r="U41">
        <f t="shared" si="14"/>
        <v>0.13999999999999999</v>
      </c>
      <c r="V41">
        <f t="shared" si="7"/>
        <v>0.38970289163220884</v>
      </c>
      <c r="Y41">
        <f t="shared" si="15"/>
        <v>0.13999999999999999</v>
      </c>
      <c r="Z41">
        <f t="shared" si="2"/>
        <v>1.0902</v>
      </c>
      <c r="AE41" t="s">
        <v>220</v>
      </c>
      <c r="AF41">
        <v>2.1</v>
      </c>
    </row>
    <row r="42" spans="1:33" ht="12.75">
      <c r="A42">
        <f t="shared" si="8"/>
        <v>0.15</v>
      </c>
      <c r="B42">
        <f t="shared" si="3"/>
        <v>1.1768549999999998</v>
      </c>
      <c r="D42">
        <f t="shared" si="9"/>
        <v>0.15</v>
      </c>
      <c r="E42">
        <f t="shared" si="4"/>
        <v>0.15497826039459023</v>
      </c>
      <c r="G42">
        <f t="shared" si="10"/>
        <v>0.15</v>
      </c>
      <c r="H42">
        <f t="shared" si="5"/>
        <v>0.3424016378525933</v>
      </c>
      <c r="J42">
        <f t="shared" si="11"/>
        <v>0.15</v>
      </c>
      <c r="K42">
        <f t="shared" si="6"/>
        <v>1.0986136116125125</v>
      </c>
      <c r="M42">
        <f t="shared" si="12"/>
        <v>0.15</v>
      </c>
      <c r="N42">
        <f t="shared" si="0"/>
        <v>0.4366806555774894</v>
      </c>
      <c r="Q42">
        <f t="shared" si="13"/>
        <v>0.15</v>
      </c>
      <c r="R42">
        <f t="shared" si="1"/>
        <v>0.5489051104033682</v>
      </c>
      <c r="U42">
        <f t="shared" si="14"/>
        <v>0.15</v>
      </c>
      <c r="V42">
        <f t="shared" si="7"/>
        <v>0.37737153653644884</v>
      </c>
      <c r="Y42">
        <f t="shared" si="15"/>
        <v>0.15</v>
      </c>
      <c r="Z42">
        <f t="shared" si="2"/>
        <v>1.0695</v>
      </c>
      <c r="AF42" t="s">
        <v>221</v>
      </c>
      <c r="AG42" t="s">
        <v>154</v>
      </c>
    </row>
    <row r="43" spans="1:33" ht="12.75">
      <c r="A43">
        <f t="shared" si="8"/>
        <v>0.16</v>
      </c>
      <c r="B43">
        <f t="shared" si="3"/>
        <v>1.1633119999999997</v>
      </c>
      <c r="D43">
        <f t="shared" si="9"/>
        <v>0.16</v>
      </c>
      <c r="E43">
        <f t="shared" si="4"/>
        <v>0.14631912470914402</v>
      </c>
      <c r="G43">
        <f t="shared" si="10"/>
        <v>0.16</v>
      </c>
      <c r="H43">
        <f t="shared" si="5"/>
        <v>0.32424822252780916</v>
      </c>
      <c r="J43">
        <f t="shared" si="11"/>
        <v>0.16</v>
      </c>
      <c r="K43">
        <f t="shared" si="6"/>
        <v>1.0812083981151002</v>
      </c>
      <c r="M43">
        <f t="shared" si="12"/>
        <v>0.16</v>
      </c>
      <c r="N43">
        <f t="shared" si="0"/>
        <v>0.41854863163263395</v>
      </c>
      <c r="Q43">
        <f t="shared" si="13"/>
        <v>0.16</v>
      </c>
      <c r="R43">
        <f t="shared" si="1"/>
        <v>0.5248482742244065</v>
      </c>
      <c r="U43">
        <f t="shared" si="14"/>
        <v>0.16</v>
      </c>
      <c r="V43">
        <f t="shared" si="7"/>
        <v>0.3662305392038341</v>
      </c>
      <c r="Y43">
        <f t="shared" si="15"/>
        <v>0.16</v>
      </c>
      <c r="Z43">
        <f t="shared" si="2"/>
        <v>1.0488</v>
      </c>
      <c r="AE43">
        <v>0.425107</v>
      </c>
      <c r="AF43">
        <v>0.252591</v>
      </c>
      <c r="AG43">
        <v>0.7975680952380952</v>
      </c>
    </row>
    <row r="44" spans="1:33" ht="12.75">
      <c r="A44">
        <f t="shared" si="8"/>
        <v>0.17</v>
      </c>
      <c r="B44">
        <f t="shared" si="3"/>
        <v>1.1497689999999998</v>
      </c>
      <c r="D44">
        <f t="shared" si="9"/>
        <v>0.17</v>
      </c>
      <c r="E44">
        <f t="shared" si="4"/>
        <v>0.13857641317386324</v>
      </c>
      <c r="G44">
        <f t="shared" si="10"/>
        <v>0.17</v>
      </c>
      <c r="H44">
        <f t="shared" si="5"/>
        <v>0.30769472197728187</v>
      </c>
      <c r="J44">
        <f t="shared" si="11"/>
        <v>0.17</v>
      </c>
      <c r="K44">
        <f t="shared" si="6"/>
        <v>1.0639595003997104</v>
      </c>
      <c r="M44">
        <f t="shared" si="12"/>
        <v>0.17</v>
      </c>
      <c r="N44">
        <f t="shared" si="0"/>
        <v>0.40158193831819494</v>
      </c>
      <c r="Q44">
        <f t="shared" si="13"/>
        <v>0.17</v>
      </c>
      <c r="R44">
        <f t="shared" si="1"/>
        <v>0.5023151089804733</v>
      </c>
      <c r="U44">
        <f t="shared" si="14"/>
        <v>0.17</v>
      </c>
      <c r="V44">
        <f t="shared" si="7"/>
        <v>0.3560698364996919</v>
      </c>
      <c r="Y44">
        <f t="shared" si="15"/>
        <v>0.17</v>
      </c>
      <c r="Z44">
        <f t="shared" si="2"/>
        <v>1.0281</v>
      </c>
      <c r="AE44">
        <v>0.587732</v>
      </c>
      <c r="AF44">
        <v>0.354702</v>
      </c>
      <c r="AG44">
        <v>0.720127619047619</v>
      </c>
    </row>
    <row r="45" spans="1:33" ht="12.75">
      <c r="A45">
        <f t="shared" si="8"/>
        <v>0.18000000000000002</v>
      </c>
      <c r="B45">
        <f t="shared" si="3"/>
        <v>1.136226</v>
      </c>
      <c r="D45">
        <f t="shared" si="9"/>
        <v>0.18000000000000002</v>
      </c>
      <c r="E45">
        <f t="shared" si="4"/>
        <v>0.13161195514224006</v>
      </c>
      <c r="G45">
        <f t="shared" si="10"/>
        <v>0.18000000000000002</v>
      </c>
      <c r="H45">
        <f t="shared" si="5"/>
        <v>0.29253855532078016</v>
      </c>
      <c r="J45">
        <f t="shared" si="11"/>
        <v>0.18000000000000002</v>
      </c>
      <c r="K45">
        <f t="shared" si="6"/>
        <v>1.046864822078024</v>
      </c>
      <c r="M45">
        <f t="shared" si="12"/>
        <v>0.18000000000000002</v>
      </c>
      <c r="N45">
        <f t="shared" si="0"/>
        <v>0.38564844839225093</v>
      </c>
      <c r="Q45">
        <f t="shared" si="13"/>
        <v>0.18000000000000002</v>
      </c>
      <c r="R45">
        <f t="shared" si="1"/>
        <v>0.48115339693769377</v>
      </c>
      <c r="U45">
        <f t="shared" si="14"/>
        <v>0.18000000000000002</v>
      </c>
      <c r="V45">
        <f t="shared" si="7"/>
        <v>0.34672604598594353</v>
      </c>
      <c r="Y45">
        <f t="shared" si="15"/>
        <v>0.18000000000000002</v>
      </c>
      <c r="Z45">
        <f t="shared" si="2"/>
        <v>1.0073999999999999</v>
      </c>
      <c r="AE45">
        <v>0.807418</v>
      </c>
      <c r="AF45">
        <v>0.411132</v>
      </c>
      <c r="AG45">
        <v>0.6155152380952381</v>
      </c>
    </row>
    <row r="46" spans="1:33" ht="12.75">
      <c r="A46">
        <f t="shared" si="8"/>
        <v>0.19000000000000003</v>
      </c>
      <c r="B46">
        <f t="shared" si="3"/>
        <v>1.1226829999999999</v>
      </c>
      <c r="D46">
        <f t="shared" si="9"/>
        <v>0.19000000000000003</v>
      </c>
      <c r="E46">
        <f t="shared" si="4"/>
        <v>0.12531402707257866</v>
      </c>
      <c r="G46">
        <f t="shared" si="10"/>
        <v>0.19000000000000003</v>
      </c>
      <c r="H46">
        <f t="shared" si="5"/>
        <v>0.27860995762775215</v>
      </c>
      <c r="J46">
        <f t="shared" si="11"/>
        <v>0.19000000000000003</v>
      </c>
      <c r="K46">
        <f t="shared" si="6"/>
        <v>1.0299223040817713</v>
      </c>
      <c r="M46">
        <f t="shared" si="12"/>
        <v>0.19000000000000003</v>
      </c>
      <c r="N46">
        <f t="shared" si="0"/>
        <v>0.37063776165417706</v>
      </c>
      <c r="Q46">
        <f t="shared" si="13"/>
        <v>0.19000000000000003</v>
      </c>
      <c r="R46">
        <f t="shared" si="1"/>
        <v>0.46123218599716115</v>
      </c>
      <c r="U46">
        <f t="shared" si="14"/>
        <v>0.19000000000000003</v>
      </c>
      <c r="V46">
        <f t="shared" si="7"/>
        <v>0.3380701815272636</v>
      </c>
      <c r="Y46">
        <f t="shared" si="15"/>
        <v>0.19000000000000003</v>
      </c>
      <c r="Z46">
        <f t="shared" si="2"/>
        <v>0.9866999999999999</v>
      </c>
      <c r="AE46">
        <v>1.64051</v>
      </c>
      <c r="AF46">
        <v>1.02649</v>
      </c>
      <c r="AG46">
        <v>0.21880476190476195</v>
      </c>
    </row>
    <row r="47" spans="1:26" ht="12.75">
      <c r="A47">
        <f t="shared" si="8"/>
        <v>0.20000000000000004</v>
      </c>
      <c r="B47">
        <f t="shared" si="3"/>
        <v>1.1091399999999998</v>
      </c>
      <c r="D47">
        <f t="shared" si="9"/>
        <v>0.20000000000000004</v>
      </c>
      <c r="E47">
        <f t="shared" si="4"/>
        <v>0.11959131373077958</v>
      </c>
      <c r="G47">
        <f t="shared" si="10"/>
        <v>0.20000000000000004</v>
      </c>
      <c r="H47">
        <f t="shared" si="5"/>
        <v>0.26576559374640757</v>
      </c>
      <c r="J47">
        <f t="shared" si="11"/>
        <v>0.20000000000000004</v>
      </c>
      <c r="K47">
        <f t="shared" si="6"/>
        <v>1.0131299238359461</v>
      </c>
      <c r="M47">
        <f t="shared" si="12"/>
        <v>0.20000000000000004</v>
      </c>
      <c r="N47">
        <f t="shared" si="0"/>
        <v>0.35645672512613436</v>
      </c>
      <c r="Q47">
        <f t="shared" si="13"/>
        <v>0.20000000000000004</v>
      </c>
      <c r="R47">
        <f t="shared" si="1"/>
        <v>0.44243808790016115</v>
      </c>
      <c r="U47">
        <f t="shared" si="14"/>
        <v>0.20000000000000004</v>
      </c>
      <c r="V47">
        <f t="shared" si="7"/>
        <v>0.3299990542153919</v>
      </c>
      <c r="Y47">
        <f t="shared" si="15"/>
        <v>0.20000000000000004</v>
      </c>
      <c r="Z47">
        <f t="shared" si="2"/>
        <v>0.9659999999999999</v>
      </c>
    </row>
    <row r="48" spans="1:31" ht="12.75">
      <c r="A48">
        <f t="shared" si="8"/>
        <v>0.21000000000000005</v>
      </c>
      <c r="B48">
        <f t="shared" si="3"/>
        <v>1.095597</v>
      </c>
      <c r="D48">
        <f t="shared" si="9"/>
        <v>0.21000000000000005</v>
      </c>
      <c r="E48">
        <f t="shared" si="4"/>
        <v>0.1143684517724756</v>
      </c>
      <c r="G48">
        <f t="shared" si="10"/>
        <v>0.21000000000000005</v>
      </c>
      <c r="H48">
        <f t="shared" si="5"/>
        <v>0.25388360760491613</v>
      </c>
      <c r="J48">
        <f t="shared" si="11"/>
        <v>0.21000000000000005</v>
      </c>
      <c r="K48">
        <f t="shared" si="6"/>
        <v>0.9964856944538991</v>
      </c>
      <c r="M48">
        <f t="shared" si="12"/>
        <v>0.21000000000000005</v>
      </c>
      <c r="N48">
        <f t="shared" si="0"/>
        <v>0.3430260409081898</v>
      </c>
      <c r="Q48">
        <f t="shared" si="13"/>
        <v>0.21000000000000005</v>
      </c>
      <c r="R48">
        <f t="shared" si="1"/>
        <v>0.42467233205614763</v>
      </c>
      <c r="U48">
        <f t="shared" si="14"/>
        <v>0.21000000000000005</v>
      </c>
      <c r="V48">
        <f t="shared" si="7"/>
        <v>0.3224291301722129</v>
      </c>
      <c r="Y48">
        <f t="shared" si="15"/>
        <v>0.21000000000000005</v>
      </c>
      <c r="Z48">
        <f t="shared" si="2"/>
        <v>0.9452999999999998</v>
      </c>
      <c r="AE48" t="s">
        <v>222</v>
      </c>
    </row>
    <row r="49" spans="1:32" ht="12.75">
      <c r="A49">
        <f t="shared" si="8"/>
        <v>0.22000000000000006</v>
      </c>
      <c r="B49">
        <f t="shared" si="3"/>
        <v>1.0820539999999998</v>
      </c>
      <c r="D49">
        <f t="shared" si="9"/>
        <v>0.22000000000000006</v>
      </c>
      <c r="E49">
        <f t="shared" si="4"/>
        <v>0.10958269220073782</v>
      </c>
      <c r="G49">
        <f t="shared" si="10"/>
        <v>0.22000000000000006</v>
      </c>
      <c r="H49">
        <f t="shared" si="5"/>
        <v>0.2428597441380524</v>
      </c>
      <c r="J49">
        <f t="shared" si="11"/>
        <v>0.22000000000000006</v>
      </c>
      <c r="K49">
        <f t="shared" si="6"/>
        <v>0.9799876639536443</v>
      </c>
      <c r="M49">
        <f t="shared" si="12"/>
        <v>0.22000000000000006</v>
      </c>
      <c r="N49">
        <f t="shared" si="0"/>
        <v>0.33027766190720087</v>
      </c>
      <c r="Q49">
        <f t="shared" si="13"/>
        <v>0.22000000000000006</v>
      </c>
      <c r="R49">
        <f t="shared" si="1"/>
        <v>0.4078484005200007</v>
      </c>
      <c r="U49">
        <f t="shared" si="14"/>
        <v>0.22000000000000006</v>
      </c>
      <c r="V49">
        <f t="shared" si="7"/>
        <v>0.31529206349745037</v>
      </c>
      <c r="Y49">
        <f t="shared" si="15"/>
        <v>0.22000000000000006</v>
      </c>
      <c r="Z49">
        <f t="shared" si="2"/>
        <v>0.9245999999999999</v>
      </c>
      <c r="AE49" t="s">
        <v>223</v>
      </c>
      <c r="AF49">
        <v>2.1</v>
      </c>
    </row>
    <row r="50" spans="1:33" ht="12.75">
      <c r="A50">
        <f t="shared" si="8"/>
        <v>0.23000000000000007</v>
      </c>
      <c r="B50">
        <f t="shared" si="3"/>
        <v>1.0685109999999998</v>
      </c>
      <c r="D50">
        <f t="shared" si="9"/>
        <v>0.23000000000000007</v>
      </c>
      <c r="E50">
        <f t="shared" si="4"/>
        <v>0.10518136712644835</v>
      </c>
      <c r="G50">
        <f t="shared" si="10"/>
        <v>0.23000000000000007</v>
      </c>
      <c r="H50">
        <f t="shared" si="5"/>
        <v>0.23260428215929935</v>
      </c>
      <c r="J50">
        <f t="shared" si="11"/>
        <v>0.23000000000000007</v>
      </c>
      <c r="K50">
        <f t="shared" si="6"/>
        <v>0.9636339144947239</v>
      </c>
      <c r="M50">
        <f t="shared" si="12"/>
        <v>0.23000000000000007</v>
      </c>
      <c r="N50">
        <f t="shared" si="0"/>
        <v>0.3181527672112507</v>
      </c>
      <c r="Q50">
        <f t="shared" si="13"/>
        <v>0.23000000000000007</v>
      </c>
      <c r="R50">
        <f t="shared" si="1"/>
        <v>0.39189011411993097</v>
      </c>
      <c r="U50">
        <f t="shared" si="14"/>
        <v>0.23000000000000007</v>
      </c>
      <c r="V50">
        <f t="shared" si="7"/>
        <v>0.3085313945343543</v>
      </c>
      <c r="Y50">
        <f t="shared" si="15"/>
        <v>0.23000000000000007</v>
      </c>
      <c r="Z50">
        <f t="shared" si="2"/>
        <v>0.9038999999999998</v>
      </c>
      <c r="AF50" t="s">
        <v>221</v>
      </c>
      <c r="AG50" t="s">
        <v>154</v>
      </c>
    </row>
    <row r="51" spans="1:33" ht="12.75">
      <c r="A51">
        <f t="shared" si="8"/>
        <v>0.24000000000000007</v>
      </c>
      <c r="B51">
        <f t="shared" si="3"/>
        <v>1.0549679999999997</v>
      </c>
      <c r="D51">
        <f t="shared" si="9"/>
        <v>0.24000000000000007</v>
      </c>
      <c r="E51">
        <f t="shared" si="4"/>
        <v>0.10111994343259238</v>
      </c>
      <c r="G51">
        <f t="shared" si="10"/>
        <v>0.24000000000000007</v>
      </c>
      <c r="H51">
        <f t="shared" si="5"/>
        <v>0.22303958700128315</v>
      </c>
      <c r="J51">
        <f t="shared" si="11"/>
        <v>0.24000000000000007</v>
      </c>
      <c r="K51">
        <f t="shared" si="6"/>
        <v>0.9474225616350105</v>
      </c>
      <c r="M51">
        <f t="shared" si="12"/>
        <v>0.24000000000000007</v>
      </c>
      <c r="N51">
        <f t="shared" si="0"/>
        <v>0.3066001699866209</v>
      </c>
      <c r="Q51">
        <f t="shared" si="13"/>
        <v>0.24000000000000007</v>
      </c>
      <c r="R51">
        <f t="shared" si="1"/>
        <v>0.3767300719202046</v>
      </c>
      <c r="U51">
        <f t="shared" si="14"/>
        <v>0.24000000000000007</v>
      </c>
      <c r="V51">
        <f t="shared" si="7"/>
        <v>0.3021000735689664</v>
      </c>
      <c r="Y51">
        <f t="shared" si="15"/>
        <v>0.24000000000000007</v>
      </c>
      <c r="Z51">
        <f t="shared" si="2"/>
        <v>0.8831999999999998</v>
      </c>
      <c r="AE51">
        <v>0.436519</v>
      </c>
      <c r="AF51">
        <v>0.177351</v>
      </c>
      <c r="AG51">
        <v>0.7921338095238095</v>
      </c>
    </row>
    <row r="52" spans="1:33" ht="12.75">
      <c r="A52">
        <f t="shared" si="8"/>
        <v>0.25000000000000006</v>
      </c>
      <c r="B52">
        <f t="shared" si="3"/>
        <v>1.0414249999999998</v>
      </c>
      <c r="D52">
        <f t="shared" si="9"/>
        <v>0.25000000000000006</v>
      </c>
      <c r="E52">
        <f t="shared" si="4"/>
        <v>0.09736051060325301</v>
      </c>
      <c r="G52">
        <f t="shared" si="10"/>
        <v>0.25000000000000006</v>
      </c>
      <c r="H52">
        <f t="shared" si="5"/>
        <v>0.21409814157695312</v>
      </c>
      <c r="J52">
        <f t="shared" si="11"/>
        <v>0.25000000000000006</v>
      </c>
      <c r="K52">
        <f t="shared" si="6"/>
        <v>0.9313517536068368</v>
      </c>
      <c r="M52">
        <f t="shared" si="12"/>
        <v>0.25000000000000006</v>
      </c>
      <c r="N52">
        <f t="shared" si="0"/>
        <v>0.2955750523133646</v>
      </c>
      <c r="Q52">
        <f t="shared" si="13"/>
        <v>0.25000000000000006</v>
      </c>
      <c r="R52">
        <f t="shared" si="1"/>
        <v>0.3623083697246601</v>
      </c>
      <c r="U52">
        <f t="shared" si="14"/>
        <v>0.25000000000000006</v>
      </c>
      <c r="V52">
        <f t="shared" si="7"/>
        <v>0.29595857884156174</v>
      </c>
      <c r="Y52">
        <f t="shared" si="15"/>
        <v>0.25000000000000006</v>
      </c>
      <c r="Z52">
        <f t="shared" si="2"/>
        <v>0.8624999999999998</v>
      </c>
      <c r="AE52">
        <v>0.85592</v>
      </c>
      <c r="AF52">
        <v>0.279463</v>
      </c>
      <c r="AG52">
        <v>0.5924190476190476</v>
      </c>
    </row>
    <row r="53" spans="1:33" ht="12.75">
      <c r="A53">
        <f t="shared" si="8"/>
        <v>0.26000000000000006</v>
      </c>
      <c r="B53">
        <f t="shared" si="3"/>
        <v>1.027882</v>
      </c>
      <c r="D53">
        <f t="shared" si="9"/>
        <v>0.26000000000000006</v>
      </c>
      <c r="E53">
        <f t="shared" si="4"/>
        <v>0.09387059377795656</v>
      </c>
      <c r="G53">
        <f t="shared" si="10"/>
        <v>0.26000000000000006</v>
      </c>
      <c r="H53">
        <f t="shared" si="5"/>
        <v>0.2057209501931419</v>
      </c>
      <c r="J53">
        <f t="shared" si="11"/>
        <v>0.26000000000000006</v>
      </c>
      <c r="K53">
        <f t="shared" si="6"/>
        <v>0.9154196706118708</v>
      </c>
      <c r="M53">
        <f t="shared" si="12"/>
        <v>0.26000000000000006</v>
      </c>
      <c r="N53">
        <f t="shared" si="0"/>
        <v>0.28503795009639465</v>
      </c>
      <c r="Q53">
        <f t="shared" si="13"/>
        <v>0.26000000000000006</v>
      </c>
      <c r="R53">
        <f t="shared" si="1"/>
        <v>0.34857154068628404</v>
      </c>
      <c r="U53">
        <f t="shared" si="14"/>
        <v>0.26000000000000006</v>
      </c>
      <c r="V53">
        <f t="shared" si="7"/>
        <v>0.29007346886314217</v>
      </c>
      <c r="Y53">
        <f t="shared" si="15"/>
        <v>0.26000000000000006</v>
      </c>
      <c r="Z53">
        <f t="shared" si="2"/>
        <v>0.8417999999999998</v>
      </c>
      <c r="AE53">
        <v>1.10128</v>
      </c>
      <c r="AF53">
        <v>0.341267</v>
      </c>
      <c r="AG53">
        <v>0.47558095238095244</v>
      </c>
    </row>
    <row r="54" spans="1:26" ht="12.75">
      <c r="A54">
        <f t="shared" si="8"/>
        <v>0.2700000000000001</v>
      </c>
      <c r="B54">
        <f t="shared" si="3"/>
        <v>1.0143389999999999</v>
      </c>
      <c r="D54">
        <f t="shared" si="9"/>
        <v>0.2700000000000001</v>
      </c>
      <c r="E54">
        <f t="shared" si="4"/>
        <v>0.09062221325068158</v>
      </c>
      <c r="G54">
        <f t="shared" si="10"/>
        <v>0.2700000000000001</v>
      </c>
      <c r="H54">
        <f t="shared" si="5"/>
        <v>0.1978562353052775</v>
      </c>
      <c r="J54">
        <f t="shared" si="11"/>
        <v>0.2700000000000001</v>
      </c>
      <c r="K54">
        <f t="shared" si="6"/>
        <v>0.8996245241341756</v>
      </c>
      <c r="M54">
        <f t="shared" si="12"/>
        <v>0.2700000000000001</v>
      </c>
      <c r="N54">
        <f t="shared" si="0"/>
        <v>0.27495393135810803</v>
      </c>
      <c r="Q54">
        <f t="shared" si="13"/>
        <v>0.2700000000000001</v>
      </c>
      <c r="R54">
        <f t="shared" si="1"/>
        <v>0.33547167401973543</v>
      </c>
      <c r="U54">
        <f t="shared" si="14"/>
        <v>0.2700000000000001</v>
      </c>
      <c r="V54">
        <f t="shared" si="7"/>
        <v>0.28441625643937607</v>
      </c>
      <c r="Y54">
        <f t="shared" si="15"/>
        <v>0.2700000000000001</v>
      </c>
      <c r="Z54">
        <f t="shared" si="2"/>
        <v>0.8210999999999997</v>
      </c>
    </row>
    <row r="55" spans="1:31" ht="12.75">
      <c r="A55">
        <f t="shared" si="8"/>
        <v>0.2800000000000001</v>
      </c>
      <c r="B55">
        <f t="shared" si="3"/>
        <v>1.000796</v>
      </c>
      <c r="D55">
        <f t="shared" si="9"/>
        <v>0.2800000000000001</v>
      </c>
      <c r="E55">
        <f t="shared" si="4"/>
        <v>0.08759113271293935</v>
      </c>
      <c r="G55">
        <f t="shared" si="10"/>
        <v>0.2800000000000001</v>
      </c>
      <c r="H55">
        <f t="shared" si="5"/>
        <v>0.19045836635225635</v>
      </c>
      <c r="J55">
        <f t="shared" si="11"/>
        <v>0.2800000000000001</v>
      </c>
      <c r="K55">
        <f t="shared" si="6"/>
        <v>0.8839645562709009</v>
      </c>
      <c r="M55">
        <f t="shared" si="12"/>
        <v>0.2800000000000001</v>
      </c>
      <c r="N55">
        <f t="shared" si="0"/>
        <v>0.26529192558624437</v>
      </c>
      <c r="Q55">
        <f t="shared" si="13"/>
        <v>0.2800000000000001</v>
      </c>
      <c r="R55">
        <f t="shared" si="1"/>
        <v>0.32296567753361305</v>
      </c>
      <c r="U55">
        <f t="shared" si="14"/>
        <v>0.2800000000000001</v>
      </c>
      <c r="V55">
        <f t="shared" si="7"/>
        <v>0.278962523975122</v>
      </c>
      <c r="Y55">
        <f t="shared" si="15"/>
        <v>0.2800000000000001</v>
      </c>
      <c r="Z55">
        <f t="shared" si="2"/>
        <v>0.8003999999999998</v>
      </c>
      <c r="AE55" t="s">
        <v>224</v>
      </c>
    </row>
    <row r="56" spans="1:32" ht="12.75">
      <c r="A56">
        <f t="shared" si="8"/>
        <v>0.2900000000000001</v>
      </c>
      <c r="B56">
        <f t="shared" si="3"/>
        <v>0.9872529999999999</v>
      </c>
      <c r="D56">
        <f t="shared" si="9"/>
        <v>0.2900000000000001</v>
      </c>
      <c r="E56">
        <f t="shared" si="4"/>
        <v>0.08475625348013009</v>
      </c>
      <c r="G56">
        <f t="shared" si="10"/>
        <v>0.2900000000000001</v>
      </c>
      <c r="H56">
        <f t="shared" si="5"/>
        <v>0.18348697384467708</v>
      </c>
      <c r="J56">
        <f t="shared" si="11"/>
        <v>0.2900000000000001</v>
      </c>
      <c r="K56">
        <f t="shared" si="6"/>
        <v>0.8684380390800918</v>
      </c>
      <c r="M56">
        <f t="shared" si="12"/>
        <v>0.2900000000000001</v>
      </c>
      <c r="N56">
        <f t="shared" si="0"/>
        <v>0.2560241721816314</v>
      </c>
      <c r="Q56">
        <f t="shared" si="13"/>
        <v>0.2900000000000001</v>
      </c>
      <c r="R56">
        <f t="shared" si="1"/>
        <v>0.31101465706782916</v>
      </c>
      <c r="U56">
        <f t="shared" si="14"/>
        <v>0.2900000000000001</v>
      </c>
      <c r="V56">
        <f t="shared" si="7"/>
        <v>0.27369122181939587</v>
      </c>
      <c r="Y56">
        <f t="shared" si="15"/>
        <v>0.2900000000000001</v>
      </c>
      <c r="Z56">
        <f t="shared" si="2"/>
        <v>0.7796999999999997</v>
      </c>
      <c r="AE56" t="s">
        <v>225</v>
      </c>
      <c r="AF56">
        <v>2.2</v>
      </c>
    </row>
    <row r="57" spans="1:33" ht="12.75">
      <c r="A57">
        <f t="shared" si="8"/>
        <v>0.3000000000000001</v>
      </c>
      <c r="B57">
        <f t="shared" si="3"/>
        <v>0.9737099999999999</v>
      </c>
      <c r="D57">
        <f t="shared" si="9"/>
        <v>0.3000000000000001</v>
      </c>
      <c r="E57">
        <f t="shared" si="4"/>
        <v>0.08209912266487648</v>
      </c>
      <c r="G57">
        <f t="shared" si="10"/>
        <v>0.3000000000000001</v>
      </c>
      <c r="H57">
        <f t="shared" si="5"/>
        <v>0.17690621237510082</v>
      </c>
      <c r="J57">
        <f t="shared" si="11"/>
        <v>0.3000000000000001</v>
      </c>
      <c r="K57">
        <f t="shared" si="6"/>
        <v>0.8530432739450937</v>
      </c>
      <c r="M57">
        <f t="shared" si="12"/>
        <v>0.3000000000000001</v>
      </c>
      <c r="N57">
        <f t="shared" si="0"/>
        <v>0.24712576362858055</v>
      </c>
      <c r="Q57">
        <f t="shared" si="13"/>
        <v>0.3000000000000001</v>
      </c>
      <c r="R57">
        <f t="shared" si="1"/>
        <v>0.2995833915531524</v>
      </c>
      <c r="U57">
        <f t="shared" si="14"/>
        <v>0.3000000000000001</v>
      </c>
      <c r="V57">
        <f t="shared" si="7"/>
        <v>0.268584106941345</v>
      </c>
      <c r="Y57">
        <f t="shared" si="15"/>
        <v>0.3000000000000001</v>
      </c>
      <c r="Z57">
        <f t="shared" si="2"/>
        <v>0.7589999999999997</v>
      </c>
      <c r="AF57" t="s">
        <v>221</v>
      </c>
      <c r="AG57" t="s">
        <v>154</v>
      </c>
    </row>
    <row r="58" spans="1:33" ht="12.75">
      <c r="A58">
        <f t="shared" si="8"/>
        <v>0.3100000000000001</v>
      </c>
      <c r="B58">
        <f t="shared" si="3"/>
        <v>0.9601669999999999</v>
      </c>
      <c r="D58">
        <f t="shared" si="9"/>
        <v>0.3100000000000001</v>
      </c>
      <c r="E58">
        <f t="shared" si="4"/>
        <v>0.07960353105157192</v>
      </c>
      <c r="G58">
        <f t="shared" si="10"/>
        <v>0.3100000000000001</v>
      </c>
      <c r="H58">
        <f t="shared" si="5"/>
        <v>0.17068414414015565</v>
      </c>
      <c r="J58">
        <f t="shared" si="11"/>
        <v>0.3100000000000001</v>
      </c>
      <c r="K58">
        <f t="shared" si="6"/>
        <v>0.8377785909550766</v>
      </c>
      <c r="M58">
        <f t="shared" si="12"/>
        <v>0.3100000000000001</v>
      </c>
      <c r="N58">
        <f t="shared" si="0"/>
        <v>0.23857426461127196</v>
      </c>
      <c r="Q58">
        <f t="shared" si="13"/>
        <v>0.3100000000000001</v>
      </c>
      <c r="R58">
        <f t="shared" si="1"/>
        <v>0.28863988674771485</v>
      </c>
      <c r="U58">
        <f t="shared" si="14"/>
        <v>0.3100000000000001</v>
      </c>
      <c r="V58">
        <f t="shared" si="7"/>
        <v>0.26362529024958137</v>
      </c>
      <c r="Y58">
        <f t="shared" si="15"/>
        <v>0.3100000000000001</v>
      </c>
      <c r="Z58">
        <f t="shared" si="2"/>
        <v>0.7382999999999997</v>
      </c>
      <c r="AE58">
        <v>0.487874</v>
      </c>
      <c r="AF58">
        <v>0.0564299</v>
      </c>
      <c r="AG58">
        <v>0.7782390909090909</v>
      </c>
    </row>
    <row r="59" spans="1:33" ht="12.75">
      <c r="A59">
        <f t="shared" si="8"/>
        <v>0.3200000000000001</v>
      </c>
      <c r="B59">
        <f t="shared" si="3"/>
        <v>0.9466239999999998</v>
      </c>
      <c r="D59">
        <f t="shared" si="9"/>
        <v>0.3200000000000001</v>
      </c>
      <c r="E59">
        <f t="shared" si="4"/>
        <v>0.07725518214848955</v>
      </c>
      <c r="G59">
        <f t="shared" si="10"/>
        <v>0.3200000000000001</v>
      </c>
      <c r="H59">
        <f t="shared" si="5"/>
        <v>0.16479222059411214</v>
      </c>
      <c r="J59">
        <f t="shared" si="11"/>
        <v>0.3200000000000001</v>
      </c>
      <c r="K59">
        <f t="shared" si="6"/>
        <v>0.8226423483011893</v>
      </c>
      <c r="M59">
        <f t="shared" si="12"/>
        <v>0.3200000000000001</v>
      </c>
      <c r="N59">
        <f aca="true" t="shared" si="16" ref="N59:N90">B$19*((M59*B$20+(1-M59)*B$19)/B$19)*(1-M59^O$27)+(B$20*B$19/(M59*B$19+(1-M59)*B$20))*M59^O$27</f>
        <v>0.2303493924825481</v>
      </c>
      <c r="Q59">
        <f t="shared" si="13"/>
        <v>0.3200000000000001</v>
      </c>
      <c r="R59">
        <f aca="true" t="shared" si="17" ref="R59:R90">B$19*((2*(1-Q59)*B$19+(1-2*Q59)*B$20)/((2+Q59)*B$19+(1-Q59)*B$20))*(1-Q59^S$27)+B$20*(((3-2*Q59)*B$19+2*Q59*B$20)/(Q59*B$19+(3-Q59)*B$20))*Q59^S$27</f>
        <v>0.2781549940710636</v>
      </c>
      <c r="U59">
        <f t="shared" si="14"/>
        <v>0.3200000000000001</v>
      </c>
      <c r="V59">
        <f t="shared" si="7"/>
        <v>0.2588008687891406</v>
      </c>
      <c r="Y59">
        <f t="shared" si="15"/>
        <v>0.3200000000000001</v>
      </c>
      <c r="Z59">
        <f aca="true" t="shared" si="18" ref="Z59:Z90">B$19*(1-1.5*Y59)</f>
        <v>0.7175999999999997</v>
      </c>
      <c r="AE59">
        <v>0.639087</v>
      </c>
      <c r="AF59">
        <v>0.096737</v>
      </c>
      <c r="AG59">
        <v>0.7095059090909092</v>
      </c>
    </row>
    <row r="60" spans="1:33" ht="12.75">
      <c r="A60">
        <f t="shared" si="8"/>
        <v>0.3300000000000001</v>
      </c>
      <c r="B60">
        <f t="shared" si="3"/>
        <v>0.9330809999999998</v>
      </c>
      <c r="D60">
        <f t="shared" si="9"/>
        <v>0.3300000000000001</v>
      </c>
      <c r="E60">
        <f t="shared" si="4"/>
        <v>0.07504141814019323</v>
      </c>
      <c r="G60">
        <f t="shared" si="10"/>
        <v>0.3300000000000001</v>
      </c>
      <c r="H60">
        <f t="shared" si="5"/>
        <v>0.15920484448082986</v>
      </c>
      <c r="J60">
        <f t="shared" si="11"/>
        <v>0.3300000000000001</v>
      </c>
      <c r="K60">
        <f t="shared" si="6"/>
        <v>0.8076329316878976</v>
      </c>
      <c r="M60">
        <f t="shared" si="12"/>
        <v>0.3300000000000001</v>
      </c>
      <c r="N60">
        <f t="shared" si="16"/>
        <v>0.22243274764686147</v>
      </c>
      <c r="Q60">
        <f t="shared" si="13"/>
        <v>0.3300000000000001</v>
      </c>
      <c r="R60">
        <f t="shared" si="17"/>
        <v>0.26810208358633636</v>
      </c>
      <c r="U60">
        <f t="shared" si="14"/>
        <v>0.3300000000000001</v>
      </c>
      <c r="V60">
        <f aca="true" t="shared" si="19" ref="V60:V91">((1-W$27)/((U60/B$20)+(U60/B$19)))+(B$20-B$19)*U60*W$27+B$19*W$27</f>
        <v>0.25409862481172063</v>
      </c>
      <c r="Y60">
        <f t="shared" si="15"/>
        <v>0.3300000000000001</v>
      </c>
      <c r="Z60">
        <f t="shared" si="18"/>
        <v>0.6968999999999996</v>
      </c>
      <c r="AE60">
        <v>0.7903</v>
      </c>
      <c r="AF60">
        <v>0.15048</v>
      </c>
      <c r="AG60">
        <v>0.6407727272727273</v>
      </c>
    </row>
    <row r="61" spans="1:33" ht="12.75">
      <c r="A61">
        <f t="shared" si="8"/>
        <v>0.34000000000000014</v>
      </c>
      <c r="B61">
        <f t="shared" si="3"/>
        <v>0.9195379999999999</v>
      </c>
      <c r="D61">
        <f t="shared" si="9"/>
        <v>0.34000000000000014</v>
      </c>
      <c r="E61">
        <f t="shared" si="4"/>
        <v>0.07295099164476036</v>
      </c>
      <c r="G61">
        <f t="shared" si="10"/>
        <v>0.34000000000000014</v>
      </c>
      <c r="H61">
        <f t="shared" si="5"/>
        <v>0.15389899806905988</v>
      </c>
      <c r="J61">
        <f t="shared" si="11"/>
        <v>0.34000000000000014</v>
      </c>
      <c r="K61">
        <f t="shared" si="6"/>
        <v>0.7927487537590545</v>
      </c>
      <c r="M61">
        <f t="shared" si="12"/>
        <v>0.34000000000000014</v>
      </c>
      <c r="N61">
        <f t="shared" si="16"/>
        <v>0.21480758482128515</v>
      </c>
      <c r="Q61">
        <f t="shared" si="13"/>
        <v>0.34000000000000014</v>
      </c>
      <c r="R61">
        <f t="shared" si="17"/>
        <v>0.25845676224996983</v>
      </c>
      <c r="U61">
        <f t="shared" si="14"/>
        <v>0.34000000000000014</v>
      </c>
      <c r="V61">
        <f t="shared" si="19"/>
        <v>0.24950777795117252</v>
      </c>
      <c r="Y61">
        <f t="shared" si="15"/>
        <v>0.34000000000000014</v>
      </c>
      <c r="Z61">
        <f t="shared" si="18"/>
        <v>0.6761999999999996</v>
      </c>
      <c r="AE61">
        <v>0.898716</v>
      </c>
      <c r="AF61">
        <v>0.185413</v>
      </c>
      <c r="AG61">
        <v>0.5914927272727273</v>
      </c>
    </row>
    <row r="62" spans="1:33" ht="12.75">
      <c r="A62">
        <f t="shared" si="8"/>
        <v>0.35000000000000014</v>
      </c>
      <c r="B62">
        <f t="shared" si="3"/>
        <v>0.9059949999999998</v>
      </c>
      <c r="D62">
        <f t="shared" si="9"/>
        <v>0.35000000000000014</v>
      </c>
      <c r="E62">
        <f t="shared" si="4"/>
        <v>0.07097387458600572</v>
      </c>
      <c r="G62">
        <f t="shared" si="10"/>
        <v>0.35000000000000014</v>
      </c>
      <c r="H62">
        <f t="shared" si="5"/>
        <v>0.14885392620281068</v>
      </c>
      <c r="J62">
        <f t="shared" si="11"/>
        <v>0.35000000000000014</v>
      </c>
      <c r="K62">
        <f t="shared" si="6"/>
        <v>0.77798825353828</v>
      </c>
      <c r="M62">
        <f t="shared" si="12"/>
        <v>0.35000000000000014</v>
      </c>
      <c r="N62">
        <f t="shared" si="16"/>
        <v>0.20745861798316823</v>
      </c>
      <c r="Q62">
        <f t="shared" si="13"/>
        <v>0.35000000000000014</v>
      </c>
      <c r="R62">
        <f t="shared" si="17"/>
        <v>0.24919663018610314</v>
      </c>
      <c r="U62">
        <f t="shared" si="14"/>
        <v>0.35000000000000014</v>
      </c>
      <c r="V62">
        <f t="shared" si="19"/>
        <v>0.245018779883193</v>
      </c>
      <c r="Y62">
        <f t="shared" si="15"/>
        <v>0.35000000000000014</v>
      </c>
      <c r="Z62">
        <f t="shared" si="18"/>
        <v>0.6554999999999996</v>
      </c>
      <c r="AE62">
        <v>1.10984</v>
      </c>
      <c r="AF62">
        <v>0.24453</v>
      </c>
      <c r="AG62">
        <v>0.4955272727272728</v>
      </c>
    </row>
    <row r="63" spans="1:33" ht="12.75">
      <c r="A63">
        <f t="shared" si="8"/>
        <v>0.36000000000000015</v>
      </c>
      <c r="B63">
        <f t="shared" si="3"/>
        <v>0.8924519999999998</v>
      </c>
      <c r="D63">
        <f t="shared" si="9"/>
        <v>0.36000000000000015</v>
      </c>
      <c r="E63">
        <f t="shared" si="4"/>
        <v>0.06910109732526963</v>
      </c>
      <c r="G63">
        <f t="shared" si="10"/>
        <v>0.36000000000000015</v>
      </c>
      <c r="H63">
        <f t="shared" si="5"/>
        <v>0.1440508649636587</v>
      </c>
      <c r="J63">
        <f t="shared" si="11"/>
        <v>0.36000000000000015</v>
      </c>
      <c r="K63">
        <f t="shared" si="6"/>
        <v>0.7633498958832325</v>
      </c>
      <c r="M63">
        <f t="shared" si="12"/>
        <v>0.36000000000000015</v>
      </c>
      <c r="N63">
        <f t="shared" si="16"/>
        <v>0.20037185324114865</v>
      </c>
      <c r="Q63">
        <f t="shared" si="13"/>
        <v>0.36000000000000015</v>
      </c>
      <c r="R63">
        <f t="shared" si="17"/>
        <v>0.24030106904721366</v>
      </c>
      <c r="U63">
        <f t="shared" si="14"/>
        <v>0.36000000000000015</v>
      </c>
      <c r="V63">
        <f t="shared" si="19"/>
        <v>0.24062314320840134</v>
      </c>
      <c r="Y63">
        <f t="shared" si="15"/>
        <v>0.36000000000000015</v>
      </c>
      <c r="Z63">
        <f t="shared" si="18"/>
        <v>0.6347999999999996</v>
      </c>
      <c r="AE63">
        <v>1.28388</v>
      </c>
      <c r="AF63">
        <v>0.333205</v>
      </c>
      <c r="AG63">
        <v>0.4164181818181819</v>
      </c>
    </row>
    <row r="64" spans="1:26" ht="12.75">
      <c r="A64">
        <f t="shared" si="8"/>
        <v>0.37000000000000016</v>
      </c>
      <c r="B64">
        <f t="shared" si="3"/>
        <v>0.8789089999999998</v>
      </c>
      <c r="D64">
        <f t="shared" si="9"/>
        <v>0.37000000000000016</v>
      </c>
      <c r="E64">
        <f t="shared" si="4"/>
        <v>0.06732461260727686</v>
      </c>
      <c r="G64">
        <f t="shared" si="10"/>
        <v>0.37000000000000016</v>
      </c>
      <c r="H64">
        <f t="shared" si="5"/>
        <v>0.13947280846640633</v>
      </c>
      <c r="J64">
        <f t="shared" si="11"/>
        <v>0.37000000000000016</v>
      </c>
      <c r="K64">
        <f t="shared" si="6"/>
        <v>0.7488321709533703</v>
      </c>
      <c r="M64">
        <f t="shared" si="12"/>
        <v>0.37000000000000016</v>
      </c>
      <c r="N64">
        <f t="shared" si="16"/>
        <v>0.19353444498037753</v>
      </c>
      <c r="Q64">
        <f t="shared" si="13"/>
        <v>0.37000000000000016</v>
      </c>
      <c r="R64">
        <f t="shared" si="17"/>
        <v>0.23175105756739084</v>
      </c>
      <c r="U64">
        <f t="shared" si="14"/>
        <v>0.37000000000000016</v>
      </c>
      <c r="V64">
        <f t="shared" si="19"/>
        <v>0.23631329808410662</v>
      </c>
      <c r="Y64">
        <f t="shared" si="15"/>
        <v>0.37000000000000016</v>
      </c>
      <c r="Z64">
        <f t="shared" si="18"/>
        <v>0.6140999999999995</v>
      </c>
    </row>
    <row r="65" spans="1:33" ht="12.75">
      <c r="A65">
        <f t="shared" si="8"/>
        <v>0.38000000000000017</v>
      </c>
      <c r="B65">
        <f t="shared" si="3"/>
        <v>0.8653659999999999</v>
      </c>
      <c r="D65">
        <f t="shared" si="9"/>
        <v>0.38000000000000017</v>
      </c>
      <c r="E65">
        <f t="shared" si="4"/>
        <v>0.06563717996646516</v>
      </c>
      <c r="G65">
        <f t="shared" si="10"/>
        <v>0.38000000000000017</v>
      </c>
      <c r="H65">
        <f t="shared" si="5"/>
        <v>0.13510430767878803</v>
      </c>
      <c r="J65">
        <f t="shared" si="11"/>
        <v>0.38000000000000017</v>
      </c>
      <c r="K65">
        <f t="shared" si="6"/>
        <v>0.7344335936908202</v>
      </c>
      <c r="M65">
        <f t="shared" si="12"/>
        <v>0.38000000000000017</v>
      </c>
      <c r="N65">
        <f t="shared" si="16"/>
        <v>0.18693457150829473</v>
      </c>
      <c r="Q65">
        <f t="shared" si="13"/>
        <v>0.38000000000000017</v>
      </c>
      <c r="R65">
        <f t="shared" si="17"/>
        <v>0.22352901025624827</v>
      </c>
      <c r="U65">
        <f t="shared" si="14"/>
        <v>0.38000000000000017</v>
      </c>
      <c r="V65">
        <f t="shared" si="19"/>
        <v>0.23208247149316438</v>
      </c>
      <c r="Y65">
        <f t="shared" si="15"/>
        <v>0.38000000000000017</v>
      </c>
      <c r="Z65">
        <f t="shared" si="18"/>
        <v>0.5933999999999996</v>
      </c>
      <c r="AE65" s="177" t="s">
        <v>226</v>
      </c>
      <c r="AF65" s="54"/>
      <c r="AG65" s="54"/>
    </row>
    <row r="66" spans="1:32" ht="12.75">
      <c r="A66">
        <f t="shared" si="8"/>
        <v>0.3900000000000002</v>
      </c>
      <c r="B66">
        <f t="shared" si="3"/>
        <v>0.8518229999999998</v>
      </c>
      <c r="D66">
        <f t="shared" si="9"/>
        <v>0.3900000000000002</v>
      </c>
      <c r="E66">
        <f t="shared" si="4"/>
        <v>0.0640322670917911</v>
      </c>
      <c r="G66">
        <f t="shared" si="10"/>
        <v>0.3900000000000002</v>
      </c>
      <c r="H66">
        <f t="shared" si="5"/>
        <v>0.1309312962494857</v>
      </c>
      <c r="J66">
        <f t="shared" si="11"/>
        <v>0.3900000000000002</v>
      </c>
      <c r="K66">
        <f t="shared" si="6"/>
        <v>0.7201527033139731</v>
      </c>
      <c r="M66">
        <f t="shared" si="12"/>
        <v>0.3900000000000002</v>
      </c>
      <c r="N66">
        <f t="shared" si="16"/>
        <v>0.18056132711994827</v>
      </c>
      <c r="Q66">
        <f t="shared" si="13"/>
        <v>0.3900000000000002</v>
      </c>
      <c r="R66">
        <f t="shared" si="17"/>
        <v>0.21561863586292265</v>
      </c>
      <c r="U66">
        <f t="shared" si="14"/>
        <v>0.3900000000000002</v>
      </c>
      <c r="V66">
        <f t="shared" si="19"/>
        <v>0.22792458508685515</v>
      </c>
      <c r="Y66">
        <f t="shared" si="15"/>
        <v>0.3900000000000002</v>
      </c>
      <c r="Z66">
        <f t="shared" si="18"/>
        <v>0.5726999999999995</v>
      </c>
      <c r="AE66" s="177" t="s">
        <v>154</v>
      </c>
      <c r="AF66" s="54" t="s">
        <v>227</v>
      </c>
    </row>
    <row r="67" spans="1:32" ht="12.75">
      <c r="A67">
        <f t="shared" si="8"/>
        <v>0.4000000000000002</v>
      </c>
      <c r="B67">
        <f t="shared" si="3"/>
        <v>0.8382799999999997</v>
      </c>
      <c r="D67">
        <f t="shared" si="9"/>
        <v>0.4000000000000002</v>
      </c>
      <c r="E67">
        <f t="shared" si="4"/>
        <v>0.0625039653166966</v>
      </c>
      <c r="G67">
        <f t="shared" si="10"/>
        <v>0.4000000000000002</v>
      </c>
      <c r="H67">
        <f t="shared" si="5"/>
        <v>0.12694093920687752</v>
      </c>
      <c r="J67">
        <f t="shared" si="11"/>
        <v>0.4000000000000002</v>
      </c>
      <c r="K67">
        <f t="shared" si="6"/>
        <v>0.7059880628234486</v>
      </c>
      <c r="M67">
        <f t="shared" si="12"/>
        <v>0.4000000000000002</v>
      </c>
      <c r="N67">
        <f t="shared" si="16"/>
        <v>0.17440462805339774</v>
      </c>
      <c r="Q67">
        <f t="shared" si="13"/>
        <v>0.4000000000000002</v>
      </c>
      <c r="R67">
        <f t="shared" si="17"/>
        <v>0.20800481279414668</v>
      </c>
      <c r="U67">
        <f t="shared" si="14"/>
        <v>0.4000000000000002</v>
      </c>
      <c r="V67">
        <f t="shared" si="19"/>
        <v>0.22383416835133152</v>
      </c>
      <c r="Y67">
        <f t="shared" si="15"/>
        <v>0.4000000000000002</v>
      </c>
      <c r="Z67">
        <f t="shared" si="18"/>
        <v>0.5519999999999995</v>
      </c>
      <c r="AE67" s="177">
        <v>0.212</v>
      </c>
      <c r="AF67" s="54">
        <v>0.247</v>
      </c>
    </row>
    <row r="68" spans="1:32" ht="12.75">
      <c r="A68">
        <f t="shared" si="8"/>
        <v>0.4100000000000002</v>
      </c>
      <c r="B68">
        <f t="shared" si="3"/>
        <v>0.8247369999999997</v>
      </c>
      <c r="D68">
        <f t="shared" si="9"/>
        <v>0.4100000000000002</v>
      </c>
      <c r="E68">
        <f t="shared" si="4"/>
        <v>0.06104691692930528</v>
      </c>
      <c r="G68">
        <f t="shared" si="10"/>
        <v>0.4100000000000002</v>
      </c>
      <c r="H68">
        <f t="shared" si="5"/>
        <v>0.12312150109984292</v>
      </c>
      <c r="J68">
        <f t="shared" si="11"/>
        <v>0.4100000000000002</v>
      </c>
      <c r="K68">
        <f t="shared" si="6"/>
        <v>0.6919382585200732</v>
      </c>
      <c r="M68">
        <f t="shared" si="12"/>
        <v>0.4100000000000002</v>
      </c>
      <c r="N68">
        <f t="shared" si="16"/>
        <v>0.16845513024762648</v>
      </c>
      <c r="Q68">
        <f t="shared" si="13"/>
        <v>0.4100000000000002</v>
      </c>
      <c r="R68">
        <f t="shared" si="17"/>
        <v>0.2006734791238235</v>
      </c>
      <c r="U68">
        <f t="shared" si="14"/>
        <v>0.4100000000000002</v>
      </c>
      <c r="V68">
        <f t="shared" si="19"/>
        <v>0.219806284481414</v>
      </c>
      <c r="Y68">
        <f t="shared" si="15"/>
        <v>0.4100000000000002</v>
      </c>
      <c r="Z68">
        <f t="shared" si="18"/>
        <v>0.5312999999999996</v>
      </c>
      <c r="AE68" s="177">
        <v>0.288</v>
      </c>
      <c r="AF68" s="54">
        <v>0.204</v>
      </c>
    </row>
    <row r="69" spans="1:32" ht="12.75">
      <c r="A69">
        <f t="shared" si="8"/>
        <v>0.4200000000000002</v>
      </c>
      <c r="B69">
        <f t="shared" si="3"/>
        <v>0.8111939999999997</v>
      </c>
      <c r="D69">
        <f t="shared" si="9"/>
        <v>0.4200000000000002</v>
      </c>
      <c r="E69">
        <f t="shared" si="4"/>
        <v>0.05965625241797389</v>
      </c>
      <c r="G69">
        <f t="shared" si="10"/>
        <v>0.4200000000000002</v>
      </c>
      <c r="H69">
        <f t="shared" si="5"/>
        <v>0.11946223072707168</v>
      </c>
      <c r="J69">
        <f t="shared" si="11"/>
        <v>0.4200000000000002</v>
      </c>
      <c r="K69">
        <f t="shared" si="6"/>
        <v>0.678001899534536</v>
      </c>
      <c r="M69">
        <f t="shared" si="12"/>
        <v>0.4200000000000002</v>
      </c>
      <c r="N69">
        <f t="shared" si="16"/>
        <v>0.16270415717146453</v>
      </c>
      <c r="Q69">
        <f t="shared" si="13"/>
        <v>0.4200000000000002</v>
      </c>
      <c r="R69">
        <f t="shared" si="17"/>
        <v>0.19361153520400276</v>
      </c>
      <c r="U69">
        <f t="shared" si="14"/>
        <v>0.4200000000000002</v>
      </c>
      <c r="V69">
        <f t="shared" si="19"/>
        <v>0.21583646684384503</v>
      </c>
      <c r="Y69">
        <f t="shared" si="15"/>
        <v>0.4200000000000002</v>
      </c>
      <c r="Z69">
        <f t="shared" si="18"/>
        <v>0.5105999999999995</v>
      </c>
      <c r="AE69" s="177">
        <v>0.377</v>
      </c>
      <c r="AF69" s="54">
        <v>0.113</v>
      </c>
    </row>
    <row r="70" spans="1:32" ht="12.75">
      <c r="A70">
        <f t="shared" si="8"/>
        <v>0.4300000000000002</v>
      </c>
      <c r="B70">
        <f t="shared" si="3"/>
        <v>0.7976509999999998</v>
      </c>
      <c r="D70">
        <f t="shared" si="9"/>
        <v>0.4300000000000002</v>
      </c>
      <c r="E70">
        <f t="shared" si="4"/>
        <v>0.05832753610317586</v>
      </c>
      <c r="G70">
        <f t="shared" si="10"/>
        <v>0.4300000000000002</v>
      </c>
      <c r="H70">
        <f t="shared" si="5"/>
        <v>0.11595326007014942</v>
      </c>
      <c r="J70">
        <f t="shared" si="11"/>
        <v>0.4300000000000002</v>
      </c>
      <c r="K70">
        <f t="shared" si="6"/>
        <v>0.6641776173683931</v>
      </c>
      <c r="M70">
        <f t="shared" si="12"/>
        <v>0.4300000000000002</v>
      </c>
      <c r="N70">
        <f t="shared" si="16"/>
        <v>0.15714363628054542</v>
      </c>
      <c r="Q70">
        <f t="shared" si="13"/>
        <v>0.4300000000000002</v>
      </c>
      <c r="R70">
        <f t="shared" si="17"/>
        <v>0.18680675719447082</v>
      </c>
      <c r="U70">
        <f t="shared" si="14"/>
        <v>0.4300000000000002</v>
      </c>
      <c r="V70">
        <f t="shared" si="19"/>
        <v>0.21192066430613518</v>
      </c>
      <c r="Y70">
        <f t="shared" si="15"/>
        <v>0.4300000000000002</v>
      </c>
      <c r="Z70">
        <f t="shared" si="18"/>
        <v>0.4898999999999995</v>
      </c>
      <c r="AE70" s="177">
        <v>0.421</v>
      </c>
      <c r="AF70" s="54">
        <v>0.104</v>
      </c>
    </row>
    <row r="71" spans="1:32" ht="12.75">
      <c r="A71">
        <f t="shared" si="8"/>
        <v>0.4400000000000002</v>
      </c>
      <c r="B71">
        <f t="shared" si="3"/>
        <v>0.7841079999999997</v>
      </c>
      <c r="D71">
        <f t="shared" si="9"/>
        <v>0.4400000000000002</v>
      </c>
      <c r="E71">
        <f t="shared" si="4"/>
        <v>0.0570567188766908</v>
      </c>
      <c r="G71">
        <f t="shared" si="10"/>
        <v>0.4400000000000002</v>
      </c>
      <c r="H71">
        <f t="shared" si="5"/>
        <v>0.11258551542960382</v>
      </c>
      <c r="J71">
        <f t="shared" si="11"/>
        <v>0.4400000000000002</v>
      </c>
      <c r="K71">
        <f t="shared" si="6"/>
        <v>0.6504640654460971</v>
      </c>
      <c r="M71">
        <f t="shared" si="12"/>
        <v>0.4400000000000002</v>
      </c>
      <c r="N71">
        <f t="shared" si="16"/>
        <v>0.15176604289432669</v>
      </c>
      <c r="Q71">
        <f t="shared" si="13"/>
        <v>0.4400000000000002</v>
      </c>
      <c r="R71">
        <f t="shared" si="17"/>
        <v>0.18024772008278622</v>
      </c>
      <c r="U71">
        <f t="shared" si="14"/>
        <v>0.4400000000000002</v>
      </c>
      <c r="V71">
        <f t="shared" si="19"/>
        <v>0.20805519402056677</v>
      </c>
      <c r="Y71">
        <f t="shared" si="15"/>
        <v>0.4400000000000002</v>
      </c>
      <c r="Z71">
        <f t="shared" si="18"/>
        <v>0.46919999999999945</v>
      </c>
      <c r="AE71" s="177">
        <v>0.567</v>
      </c>
      <c r="AF71" s="54">
        <v>0.101</v>
      </c>
    </row>
    <row r="72" spans="1:32" ht="12.75">
      <c r="A72">
        <f t="shared" si="8"/>
        <v>0.45000000000000023</v>
      </c>
      <c r="B72">
        <f t="shared" si="3"/>
        <v>0.7705649999999997</v>
      </c>
      <c r="D72">
        <f t="shared" si="9"/>
        <v>0.45000000000000023</v>
      </c>
      <c r="E72">
        <f t="shared" si="4"/>
        <v>0.05584009698725465</v>
      </c>
      <c r="G72">
        <f t="shared" si="10"/>
        <v>0.45000000000000023</v>
      </c>
      <c r="H72">
        <f t="shared" si="5"/>
        <v>0.10935063907885245</v>
      </c>
      <c r="J72">
        <f t="shared" si="11"/>
        <v>0.45000000000000023</v>
      </c>
      <c r="K72">
        <f t="shared" si="6"/>
        <v>0.6368599186777548</v>
      </c>
      <c r="M72">
        <f t="shared" si="12"/>
        <v>0.45000000000000023</v>
      </c>
      <c r="N72">
        <f t="shared" si="16"/>
        <v>0.1465643504775847</v>
      </c>
      <c r="Q72">
        <f t="shared" si="13"/>
        <v>0.45000000000000023</v>
      </c>
      <c r="R72">
        <f t="shared" si="17"/>
        <v>0.17392372897840955</v>
      </c>
      <c r="U72">
        <f t="shared" si="14"/>
        <v>0.45000000000000023</v>
      </c>
      <c r="V72">
        <f t="shared" si="19"/>
        <v>0.2042367005036637</v>
      </c>
      <c r="Y72">
        <f t="shared" si="15"/>
        <v>0.45000000000000023</v>
      </c>
      <c r="Z72">
        <f t="shared" si="18"/>
        <v>0.44849999999999945</v>
      </c>
      <c r="AE72" s="177">
        <v>0.642</v>
      </c>
      <c r="AF72" s="54">
        <v>0.079</v>
      </c>
    </row>
    <row r="73" spans="1:26" ht="12.75">
      <c r="A73">
        <f t="shared" si="8"/>
        <v>0.46000000000000024</v>
      </c>
      <c r="B73">
        <f t="shared" si="3"/>
        <v>0.7570219999999996</v>
      </c>
      <c r="D73">
        <f t="shared" si="9"/>
        <v>0.46000000000000024</v>
      </c>
      <c r="E73">
        <f t="shared" si="4"/>
        <v>0.05467427598901148</v>
      </c>
      <c r="G73">
        <f t="shared" si="10"/>
        <v>0.46000000000000024</v>
      </c>
      <c r="H73">
        <f t="shared" si="5"/>
        <v>0.10624092001177006</v>
      </c>
      <c r="J73">
        <f t="shared" si="11"/>
        <v>0.46000000000000024</v>
      </c>
      <c r="K73">
        <f t="shared" si="6"/>
        <v>0.6233638730323013</v>
      </c>
      <c r="M73">
        <f t="shared" si="12"/>
        <v>0.46000000000000024</v>
      </c>
      <c r="N73">
        <f t="shared" si="16"/>
        <v>0.14153198646902335</v>
      </c>
      <c r="Q73">
        <f t="shared" si="13"/>
        <v>0.46000000000000024</v>
      </c>
      <c r="R73">
        <f t="shared" si="17"/>
        <v>0.1678247576414631</v>
      </c>
      <c r="U73">
        <f t="shared" si="14"/>
        <v>0.46000000000000024</v>
      </c>
      <c r="V73">
        <f t="shared" si="19"/>
        <v>0.20046212005312175</v>
      </c>
      <c r="Y73">
        <f t="shared" si="15"/>
        <v>0.46000000000000024</v>
      </c>
      <c r="Z73">
        <f t="shared" si="18"/>
        <v>0.4277999999999994</v>
      </c>
    </row>
    <row r="74" spans="1:26" ht="12.75">
      <c r="A74">
        <f t="shared" si="8"/>
        <v>0.47000000000000025</v>
      </c>
      <c r="B74">
        <f t="shared" si="3"/>
        <v>0.7434789999999998</v>
      </c>
      <c r="D74">
        <f t="shared" si="9"/>
        <v>0.47000000000000025</v>
      </c>
      <c r="E74">
        <f t="shared" si="4"/>
        <v>0.05355613911367955</v>
      </c>
      <c r="G74">
        <f t="shared" si="10"/>
        <v>0.47000000000000025</v>
      </c>
      <c r="H74">
        <f t="shared" si="5"/>
        <v>0.103249232575835</v>
      </c>
      <c r="J74">
        <f t="shared" si="11"/>
        <v>0.47000000000000025</v>
      </c>
      <c r="K74">
        <f t="shared" si="6"/>
        <v>0.6099746451208145</v>
      </c>
      <c r="M74">
        <f t="shared" si="12"/>
        <v>0.47000000000000025</v>
      </c>
      <c r="N74">
        <f t="shared" si="16"/>
        <v>0.13666279293037822</v>
      </c>
      <c r="Q74">
        <f t="shared" si="13"/>
        <v>0.47000000000000025</v>
      </c>
      <c r="R74">
        <f t="shared" si="17"/>
        <v>0.1619413933549356</v>
      </c>
      <c r="U74">
        <f t="shared" si="14"/>
        <v>0.47000000000000025</v>
      </c>
      <c r="V74">
        <f t="shared" si="19"/>
        <v>0.19672864970725823</v>
      </c>
      <c r="Y74">
        <f t="shared" si="15"/>
        <v>0.47000000000000025</v>
      </c>
      <c r="Z74">
        <f t="shared" si="18"/>
        <v>0.4070999999999994</v>
      </c>
    </row>
    <row r="75" spans="1:26" ht="12.75">
      <c r="A75">
        <f t="shared" si="8"/>
        <v>0.48000000000000026</v>
      </c>
      <c r="B75">
        <f t="shared" si="3"/>
        <v>0.7299359999999997</v>
      </c>
      <c r="D75">
        <f t="shared" si="9"/>
        <v>0.48000000000000026</v>
      </c>
      <c r="E75">
        <f t="shared" si="4"/>
        <v>0.052482819445842016</v>
      </c>
      <c r="G75">
        <f t="shared" si="10"/>
        <v>0.48000000000000026</v>
      </c>
      <c r="H75">
        <f t="shared" si="5"/>
        <v>0.10036898196280336</v>
      </c>
      <c r="J75">
        <f t="shared" si="11"/>
        <v>0.48000000000000026</v>
      </c>
      <c r="K75">
        <f t="shared" si="6"/>
        <v>0.5966909717896801</v>
      </c>
      <c r="M75">
        <f t="shared" si="12"/>
        <v>0.48000000000000026</v>
      </c>
      <c r="N75">
        <f t="shared" si="16"/>
        <v>0.13195099139788902</v>
      </c>
      <c r="Q75">
        <f t="shared" si="13"/>
        <v>0.48000000000000026</v>
      </c>
      <c r="R75">
        <f t="shared" si="17"/>
        <v>0.15626478737387817</v>
      </c>
      <c r="U75">
        <f t="shared" si="14"/>
        <v>0.48000000000000026</v>
      </c>
      <c r="V75">
        <f t="shared" si="19"/>
        <v>0.1930337200845308</v>
      </c>
      <c r="Y75">
        <f t="shared" si="15"/>
        <v>0.48000000000000026</v>
      </c>
      <c r="Z75">
        <f t="shared" si="18"/>
        <v>0.3863999999999994</v>
      </c>
    </row>
    <row r="76" spans="1:26" ht="12.75">
      <c r="A76">
        <f t="shared" si="8"/>
        <v>0.49000000000000027</v>
      </c>
      <c r="B76">
        <f t="shared" si="3"/>
        <v>0.7163929999999996</v>
      </c>
      <c r="D76">
        <f t="shared" si="9"/>
        <v>0.49000000000000027</v>
      </c>
      <c r="E76">
        <f t="shared" si="4"/>
        <v>0.051451675378314715</v>
      </c>
      <c r="G76">
        <f t="shared" si="10"/>
        <v>0.49000000000000027</v>
      </c>
      <c r="H76">
        <f t="shared" si="5"/>
        <v>0.09759405567923614</v>
      </c>
      <c r="J76">
        <f t="shared" si="11"/>
        <v>0.49000000000000027</v>
      </c>
      <c r="K76">
        <f t="shared" si="6"/>
        <v>0.5835116097233441</v>
      </c>
      <c r="M76">
        <f t="shared" si="12"/>
        <v>0.49000000000000027</v>
      </c>
      <c r="N76">
        <f t="shared" si="16"/>
        <v>0.12739115140841864</v>
      </c>
      <c r="Q76">
        <f t="shared" si="13"/>
        <v>0.49000000000000027</v>
      </c>
      <c r="R76">
        <f t="shared" si="17"/>
        <v>0.15078661029043094</v>
      </c>
      <c r="U76">
        <f t="shared" si="14"/>
        <v>0.49000000000000027</v>
      </c>
      <c r="V76">
        <f t="shared" si="19"/>
        <v>0.18937497154882904</v>
      </c>
      <c r="Y76">
        <f t="shared" si="15"/>
        <v>0.49000000000000027</v>
      </c>
      <c r="Z76">
        <f t="shared" si="18"/>
        <v>0.36569999999999936</v>
      </c>
    </row>
    <row r="77" spans="1:26" ht="12.75">
      <c r="A77">
        <f t="shared" si="8"/>
        <v>0.5000000000000002</v>
      </c>
      <c r="B77">
        <f t="shared" si="3"/>
        <v>0.7028499999999996</v>
      </c>
      <c r="D77">
        <f t="shared" si="9"/>
        <v>0.5000000000000002</v>
      </c>
      <c r="E77">
        <f t="shared" si="4"/>
        <v>0.05046026890517177</v>
      </c>
      <c r="G77">
        <f t="shared" si="10"/>
        <v>0.5000000000000002</v>
      </c>
      <c r="H77">
        <f t="shared" si="5"/>
        <v>0.09491878024527671</v>
      </c>
      <c r="J77">
        <f t="shared" si="11"/>
        <v>0.5000000000000002</v>
      </c>
      <c r="K77">
        <f t="shared" si="6"/>
        <v>0.5704353350563839</v>
      </c>
      <c r="M77">
        <f t="shared" si="12"/>
        <v>0.5000000000000002</v>
      </c>
      <c r="N77">
        <f t="shared" si="16"/>
        <v>0.12297816224813501</v>
      </c>
      <c r="Q77">
        <f t="shared" si="13"/>
        <v>0.5000000000000002</v>
      </c>
      <c r="R77">
        <f t="shared" si="17"/>
        <v>0.14549901174269614</v>
      </c>
      <c r="U77">
        <f t="shared" si="14"/>
        <v>0.5000000000000002</v>
      </c>
      <c r="V77">
        <f t="shared" si="19"/>
        <v>0.18575023323493145</v>
      </c>
      <c r="Y77">
        <f t="shared" si="15"/>
        <v>0.5000000000000002</v>
      </c>
      <c r="Z77">
        <f t="shared" si="18"/>
        <v>0.34499999999999953</v>
      </c>
    </row>
    <row r="78" spans="1:26" ht="12.75">
      <c r="A78">
        <f t="shared" si="8"/>
        <v>0.5100000000000002</v>
      </c>
      <c r="B78">
        <f t="shared" si="3"/>
        <v>0.6893069999999996</v>
      </c>
      <c r="D78">
        <f t="shared" si="9"/>
        <v>0.5100000000000002</v>
      </c>
      <c r="E78">
        <f t="shared" si="4"/>
        <v>0.049506346376918794</v>
      </c>
      <c r="G78">
        <f t="shared" si="10"/>
        <v>0.5100000000000002</v>
      </c>
      <c r="H78">
        <f t="shared" si="5"/>
        <v>0.09233788247613607</v>
      </c>
      <c r="J78">
        <f t="shared" si="11"/>
        <v>0.5100000000000002</v>
      </c>
      <c r="K78">
        <f t="shared" si="6"/>
        <v>0.5574609429946495</v>
      </c>
      <c r="M78">
        <f t="shared" si="12"/>
        <v>0.5100000000000002</v>
      </c>
      <c r="N78">
        <f t="shared" si="16"/>
        <v>0.11870720753518652</v>
      </c>
      <c r="Q78">
        <f t="shared" si="13"/>
        <v>0.5100000000000002</v>
      </c>
      <c r="R78">
        <f t="shared" si="17"/>
        <v>0.14039458397123916</v>
      </c>
      <c r="U78">
        <f t="shared" si="14"/>
        <v>0.5100000000000002</v>
      </c>
      <c r="V78">
        <f t="shared" si="19"/>
        <v>0.18215750454155544</v>
      </c>
      <c r="Y78">
        <f t="shared" si="15"/>
        <v>0.5100000000000002</v>
      </c>
      <c r="Z78">
        <f t="shared" si="18"/>
        <v>0.3242999999999995</v>
      </c>
    </row>
    <row r="79" spans="1:26" ht="12.75">
      <c r="A79">
        <f t="shared" si="8"/>
        <v>0.5200000000000002</v>
      </c>
      <c r="B79">
        <f t="shared" si="3"/>
        <v>0.6757639999999997</v>
      </c>
      <c r="D79">
        <f t="shared" si="9"/>
        <v>0.5200000000000002</v>
      </c>
      <c r="E79">
        <f t="shared" si="4"/>
        <v>0.04858782139804035</v>
      </c>
      <c r="G79">
        <f t="shared" si="10"/>
        <v>0.5200000000000002</v>
      </c>
      <c r="H79">
        <f t="shared" si="5"/>
        <v>0.08984645479025664</v>
      </c>
      <c r="J79">
        <f t="shared" si="11"/>
        <v>0.5200000000000002</v>
      </c>
      <c r="K79">
        <f t="shared" si="6"/>
        <v>0.544587247445225</v>
      </c>
      <c r="M79">
        <f t="shared" si="12"/>
        <v>0.5200000000000002</v>
      </c>
      <c r="N79">
        <f t="shared" si="16"/>
        <v>0.11457374230134261</v>
      </c>
      <c r="Q79">
        <f t="shared" si="13"/>
        <v>0.5200000000000002</v>
      </c>
      <c r="R79">
        <f t="shared" si="17"/>
        <v>0.1354663287915726</v>
      </c>
      <c r="U79">
        <f t="shared" si="14"/>
        <v>0.5200000000000002</v>
      </c>
      <c r="V79">
        <f t="shared" si="19"/>
        <v>0.1785949387598247</v>
      </c>
      <c r="Y79">
        <f t="shared" si="15"/>
        <v>0.5200000000000002</v>
      </c>
      <c r="Z79">
        <f t="shared" si="18"/>
        <v>0.3035999999999995</v>
      </c>
    </row>
    <row r="80" spans="1:26" ht="12.75">
      <c r="A80">
        <f t="shared" si="8"/>
        <v>0.5300000000000002</v>
      </c>
      <c r="B80">
        <f t="shared" si="3"/>
        <v>0.6622209999999996</v>
      </c>
      <c r="D80">
        <f t="shared" si="9"/>
        <v>0.5300000000000002</v>
      </c>
      <c r="E80">
        <f t="shared" si="4"/>
        <v>0.04770275959374776</v>
      </c>
      <c r="G80">
        <f t="shared" si="10"/>
        <v>0.5300000000000002</v>
      </c>
      <c r="H80">
        <f t="shared" si="5"/>
        <v>0.08743992406391407</v>
      </c>
      <c r="J80">
        <f t="shared" si="11"/>
        <v>0.5300000000000002</v>
      </c>
      <c r="K80">
        <f t="shared" si="6"/>
        <v>0.5318130806549715</v>
      </c>
      <c r="M80">
        <f t="shared" si="12"/>
        <v>0.5300000000000002</v>
      </c>
      <c r="N80">
        <f t="shared" si="16"/>
        <v>0.11057347228285536</v>
      </c>
      <c r="Q80">
        <f t="shared" si="13"/>
        <v>0.5300000000000002</v>
      </c>
      <c r="R80">
        <f t="shared" si="17"/>
        <v>0.1307076276061732</v>
      </c>
      <c r="U80">
        <f t="shared" si="14"/>
        <v>0.5300000000000002</v>
      </c>
      <c r="V80">
        <f t="shared" si="19"/>
        <v>0.17506082855511784</v>
      </c>
      <c r="Y80">
        <f t="shared" si="15"/>
        <v>0.5300000000000002</v>
      </c>
      <c r="Z80">
        <f t="shared" si="18"/>
        <v>0.2828999999999995</v>
      </c>
    </row>
    <row r="81" spans="1:26" ht="12.75">
      <c r="A81">
        <f t="shared" si="8"/>
        <v>0.5400000000000003</v>
      </c>
      <c r="B81">
        <f t="shared" si="3"/>
        <v>0.6486779999999996</v>
      </c>
      <c r="D81">
        <f t="shared" si="9"/>
        <v>0.5400000000000003</v>
      </c>
      <c r="E81">
        <f t="shared" si="4"/>
        <v>0.04684936501184904</v>
      </c>
      <c r="G81">
        <f t="shared" si="10"/>
        <v>0.5400000000000003</v>
      </c>
      <c r="H81">
        <f t="shared" si="5"/>
        <v>0.08511402361637851</v>
      </c>
      <c r="J81">
        <f t="shared" si="11"/>
        <v>0.5400000000000003</v>
      </c>
      <c r="K81">
        <f t="shared" si="6"/>
        <v>0.5191372928574228</v>
      </c>
      <c r="M81">
        <f t="shared" si="12"/>
        <v>0.5400000000000003</v>
      </c>
      <c r="N81">
        <f t="shared" si="16"/>
        <v>0.10670233516922842</v>
      </c>
      <c r="Q81">
        <f t="shared" si="13"/>
        <v>0.5400000000000003</v>
      </c>
      <c r="R81">
        <f t="shared" si="17"/>
        <v>0.12611221412689794</v>
      </c>
      <c r="U81">
        <f t="shared" si="14"/>
        <v>0.5400000000000003</v>
      </c>
      <c r="V81">
        <f t="shared" si="19"/>
        <v>0.17155359306204465</v>
      </c>
      <c r="Y81">
        <f t="shared" si="15"/>
        <v>0.5400000000000003</v>
      </c>
      <c r="Z81">
        <f t="shared" si="18"/>
        <v>0.26219999999999943</v>
      </c>
    </row>
    <row r="82" spans="1:26" ht="12.75">
      <c r="A82">
        <f t="shared" si="8"/>
        <v>0.5500000000000003</v>
      </c>
      <c r="B82">
        <f t="shared" si="3"/>
        <v>0.6351349999999996</v>
      </c>
      <c r="D82">
        <f t="shared" si="9"/>
        <v>0.5500000000000003</v>
      </c>
      <c r="E82">
        <f t="shared" si="4"/>
        <v>0.04602596795857583</v>
      </c>
      <c r="G82">
        <f t="shared" si="10"/>
        <v>0.5500000000000003</v>
      </c>
      <c r="H82">
        <f t="shared" si="5"/>
        <v>0.08286476796457264</v>
      </c>
      <c r="J82">
        <f t="shared" si="11"/>
        <v>0.5500000000000003</v>
      </c>
      <c r="K82">
        <f t="shared" si="6"/>
        <v>0.5065587519278074</v>
      </c>
      <c r="M82">
        <f t="shared" si="12"/>
        <v>0.5500000000000003</v>
      </c>
      <c r="N82">
        <f t="shared" si="16"/>
        <v>0.10295648359130466</v>
      </c>
      <c r="Q82">
        <f t="shared" si="13"/>
        <v>0.5500000000000003</v>
      </c>
      <c r="R82">
        <f t="shared" si="17"/>
        <v>0.12167414951933758</v>
      </c>
      <c r="U82">
        <f t="shared" si="14"/>
        <v>0.5500000000000003</v>
      </c>
      <c r="V82">
        <f t="shared" si="19"/>
        <v>0.16807176638724328</v>
      </c>
      <c r="Y82">
        <f t="shared" si="15"/>
        <v>0.5500000000000003</v>
      </c>
      <c r="Z82">
        <f t="shared" si="18"/>
        <v>0.24149999999999944</v>
      </c>
    </row>
    <row r="83" spans="1:26" ht="12.75">
      <c r="A83">
        <f t="shared" si="8"/>
        <v>0.5600000000000003</v>
      </c>
      <c r="B83">
        <f t="shared" si="3"/>
        <v>0.6215919999999995</v>
      </c>
      <c r="D83">
        <f t="shared" si="9"/>
        <v>0.5600000000000003</v>
      </c>
      <c r="E83">
        <f t="shared" si="4"/>
        <v>0.04523101409499709</v>
      </c>
      <c r="G83">
        <f t="shared" si="10"/>
        <v>0.5600000000000003</v>
      </c>
      <c r="H83">
        <f t="shared" si="5"/>
        <v>0.08068843003298586</v>
      </c>
      <c r="J83">
        <f t="shared" si="11"/>
        <v>0.5600000000000003</v>
      </c>
      <c r="K83">
        <f t="shared" si="6"/>
        <v>0.49407634304597897</v>
      </c>
      <c r="M83">
        <f t="shared" si="12"/>
        <v>0.5600000000000003</v>
      </c>
      <c r="N83">
        <f t="shared" si="16"/>
        <v>0.09933226965803243</v>
      </c>
      <c r="Q83">
        <f t="shared" si="13"/>
        <v>0.5600000000000003</v>
      </c>
      <c r="R83">
        <f t="shared" si="17"/>
        <v>0.11738779971570173</v>
      </c>
      <c r="U83">
        <f t="shared" si="14"/>
        <v>0.5600000000000003</v>
      </c>
      <c r="V83">
        <f t="shared" si="19"/>
        <v>0.16461398734402058</v>
      </c>
      <c r="Y83">
        <f t="shared" si="15"/>
        <v>0.5600000000000003</v>
      </c>
      <c r="Z83">
        <f t="shared" si="18"/>
        <v>0.2207999999999994</v>
      </c>
    </row>
    <row r="84" spans="1:26" ht="12.75">
      <c r="A84">
        <f t="shared" si="8"/>
        <v>0.5700000000000003</v>
      </c>
      <c r="B84">
        <f t="shared" si="3"/>
        <v>0.6080489999999996</v>
      </c>
      <c r="D84">
        <f t="shared" si="9"/>
        <v>0.5700000000000003</v>
      </c>
      <c r="E84">
        <f t="shared" si="4"/>
        <v>0.04446305464419901</v>
      </c>
      <c r="G84">
        <f t="shared" si="10"/>
        <v>0.5700000000000003</v>
      </c>
      <c r="H84">
        <f t="shared" si="5"/>
        <v>0.0785815205447022</v>
      </c>
      <c r="J84">
        <f t="shared" si="11"/>
        <v>0.5700000000000003</v>
      </c>
      <c r="K84">
        <f t="shared" si="6"/>
        <v>0.48168896836704855</v>
      </c>
      <c r="M84">
        <f t="shared" si="12"/>
        <v>0.5700000000000003</v>
      </c>
      <c r="N84">
        <f t="shared" si="16"/>
        <v>0.09582623087521148</v>
      </c>
      <c r="Q84">
        <f t="shared" si="13"/>
        <v>0.5700000000000003</v>
      </c>
      <c r="R84">
        <f t="shared" si="17"/>
        <v>0.11324781467312187</v>
      </c>
      <c r="U84">
        <f t="shared" si="14"/>
        <v>0.5700000000000003</v>
      </c>
      <c r="V84">
        <f t="shared" si="19"/>
        <v>0.16117899026755667</v>
      </c>
      <c r="Y84">
        <f t="shared" si="15"/>
        <v>0.5700000000000003</v>
      </c>
      <c r="Z84">
        <f t="shared" si="18"/>
        <v>0.2000999999999994</v>
      </c>
    </row>
    <row r="85" spans="1:26" ht="12.75">
      <c r="A85">
        <f t="shared" si="8"/>
        <v>0.5800000000000003</v>
      </c>
      <c r="B85">
        <f t="shared" si="3"/>
        <v>0.5945059999999995</v>
      </c>
      <c r="D85">
        <f t="shared" si="9"/>
        <v>0.5800000000000003</v>
      </c>
      <c r="E85">
        <f t="shared" si="4"/>
        <v>0.043720737579419945</v>
      </c>
      <c r="G85">
        <f t="shared" si="10"/>
        <v>0.5800000000000003</v>
      </c>
      <c r="H85">
        <f t="shared" si="5"/>
        <v>0.07654076935383268</v>
      </c>
      <c r="J85">
        <f t="shared" si="11"/>
        <v>0.5800000000000003</v>
      </c>
      <c r="K85">
        <f t="shared" si="6"/>
        <v>0.46939554669950684</v>
      </c>
      <c r="M85">
        <f t="shared" si="12"/>
        <v>0.5800000000000003</v>
      </c>
      <c r="N85">
        <f t="shared" si="16"/>
        <v>0.0924350773000921</v>
      </c>
      <c r="Q85">
        <f t="shared" si="13"/>
        <v>0.5800000000000003</v>
      </c>
      <c r="R85">
        <f t="shared" si="17"/>
        <v>0.10924910938050114</v>
      </c>
      <c r="U85">
        <f t="shared" si="14"/>
        <v>0.5800000000000003</v>
      </c>
      <c r="V85">
        <f t="shared" si="19"/>
        <v>0.15776559678026056</v>
      </c>
      <c r="Y85">
        <f t="shared" si="15"/>
        <v>0.5800000000000003</v>
      </c>
      <c r="Z85">
        <f t="shared" si="18"/>
        <v>0.1793999999999994</v>
      </c>
    </row>
    <row r="86" spans="1:26" ht="12.75">
      <c r="A86">
        <f t="shared" si="8"/>
        <v>0.5900000000000003</v>
      </c>
      <c r="B86">
        <f t="shared" si="3"/>
        <v>0.5809629999999996</v>
      </c>
      <c r="D86">
        <f t="shared" si="9"/>
        <v>0.5900000000000003</v>
      </c>
      <c r="E86">
        <f t="shared" si="4"/>
        <v>0.04300279968038294</v>
      </c>
      <c r="G86">
        <f t="shared" si="10"/>
        <v>0.5900000000000003</v>
      </c>
      <c r="H86">
        <f t="shared" si="5"/>
        <v>0.0745631085092856</v>
      </c>
      <c r="J86">
        <f t="shared" si="11"/>
        <v>0.5900000000000003</v>
      </c>
      <c r="K86">
        <f t="shared" si="6"/>
        <v>0.4571950131906465</v>
      </c>
      <c r="M86">
        <f t="shared" si="12"/>
        <v>0.5900000000000003</v>
      </c>
      <c r="N86">
        <f t="shared" si="16"/>
        <v>0.08915567980342232</v>
      </c>
      <c r="Q86">
        <f t="shared" si="13"/>
        <v>0.5900000000000003</v>
      </c>
      <c r="R86">
        <f t="shared" si="17"/>
        <v>0.1053868464398276</v>
      </c>
      <c r="U86">
        <f t="shared" si="14"/>
        <v>0.5900000000000003</v>
      </c>
      <c r="V86">
        <f t="shared" si="19"/>
        <v>0.1543727083945474</v>
      </c>
      <c r="Y86">
        <f t="shared" si="15"/>
        <v>0.5900000000000003</v>
      </c>
      <c r="Z86">
        <f t="shared" si="18"/>
        <v>0.15869999999999937</v>
      </c>
    </row>
    <row r="87" spans="1:26" ht="12.75">
      <c r="A87">
        <f t="shared" si="8"/>
        <v>0.6000000000000003</v>
      </c>
      <c r="B87">
        <f t="shared" si="3"/>
        <v>0.5674199999999995</v>
      </c>
      <c r="D87">
        <f t="shared" si="9"/>
        <v>0.6000000000000003</v>
      </c>
      <c r="E87">
        <f t="shared" si="4"/>
        <v>0.042308059359641145</v>
      </c>
      <c r="G87">
        <f t="shared" si="10"/>
        <v>0.6000000000000003</v>
      </c>
      <c r="H87">
        <f t="shared" si="5"/>
        <v>0.07264565686538975</v>
      </c>
      <c r="J87">
        <f t="shared" si="11"/>
        <v>0.6000000000000003</v>
      </c>
      <c r="K87">
        <f t="shared" si="6"/>
        <v>0.4450863190190864</v>
      </c>
      <c r="M87">
        <f t="shared" si="12"/>
        <v>0.6000000000000003</v>
      </c>
      <c r="N87">
        <f t="shared" si="16"/>
        <v>0.08598505932584671</v>
      </c>
      <c r="Q87">
        <f t="shared" si="13"/>
        <v>0.6000000000000003</v>
      </c>
      <c r="R87">
        <f t="shared" si="17"/>
        <v>0.1016564200677016</v>
      </c>
      <c r="U87">
        <f t="shared" si="14"/>
        <v>0.6000000000000003</v>
      </c>
      <c r="V87">
        <f t="shared" si="19"/>
        <v>0.1509992998553381</v>
      </c>
      <c r="Y87">
        <f t="shared" si="15"/>
        <v>0.6000000000000003</v>
      </c>
      <c r="Z87">
        <f t="shared" si="18"/>
        <v>0.13799999999999935</v>
      </c>
    </row>
    <row r="88" spans="1:26" ht="12.75">
      <c r="A88">
        <f t="shared" si="8"/>
        <v>0.6100000000000003</v>
      </c>
      <c r="B88">
        <f t="shared" si="3"/>
        <v>0.5538769999999996</v>
      </c>
      <c r="D88">
        <f t="shared" si="9"/>
        <v>0.6100000000000003</v>
      </c>
      <c r="E88">
        <f t="shared" si="4"/>
        <v>0.0416354101732402</v>
      </c>
      <c r="G88">
        <f t="shared" si="10"/>
        <v>0.6100000000000003</v>
      </c>
      <c r="H88">
        <f t="shared" si="5"/>
        <v>0.07078570607701526</v>
      </c>
      <c r="J88">
        <f t="shared" si="11"/>
        <v>0.6100000000000003</v>
      </c>
      <c r="K88">
        <f t="shared" si="6"/>
        <v>0.43306843109421433</v>
      </c>
      <c r="M88">
        <f t="shared" si="12"/>
        <v>0.6100000000000003</v>
      </c>
      <c r="N88">
        <f t="shared" si="16"/>
        <v>0.08292037702882324</v>
      </c>
      <c r="Q88">
        <f t="shared" si="13"/>
        <v>0.6100000000000003</v>
      </c>
      <c r="R88">
        <f t="shared" si="17"/>
        <v>0.09805344138013333</v>
      </c>
      <c r="U88">
        <f t="shared" si="14"/>
        <v>0.6100000000000003</v>
      </c>
      <c r="V88">
        <f t="shared" si="19"/>
        <v>0.14764441313739474</v>
      </c>
      <c r="Y88">
        <f t="shared" si="15"/>
        <v>0.6100000000000003</v>
      </c>
      <c r="Z88">
        <f t="shared" si="18"/>
        <v>0.11729999999999934</v>
      </c>
    </row>
    <row r="89" spans="1:26" ht="12.75">
      <c r="A89">
        <f t="shared" si="8"/>
        <v>0.6200000000000003</v>
      </c>
      <c r="B89">
        <f t="shared" si="3"/>
        <v>0.5403339999999995</v>
      </c>
      <c r="D89">
        <f t="shared" si="9"/>
        <v>0.6200000000000003</v>
      </c>
      <c r="E89">
        <f t="shared" si="4"/>
        <v>0.04098381494073026</v>
      </c>
      <c r="G89">
        <f t="shared" si="10"/>
        <v>0.6200000000000003</v>
      </c>
      <c r="H89">
        <f t="shared" si="5"/>
        <v>0.06898070783602352</v>
      </c>
      <c r="J89">
        <f t="shared" si="11"/>
        <v>0.6200000000000003</v>
      </c>
      <c r="K89">
        <f t="shared" si="6"/>
        <v>0.4211403317623651</v>
      </c>
      <c r="M89">
        <f t="shared" si="12"/>
        <v>0.6200000000000003</v>
      </c>
      <c r="N89">
        <f t="shared" si="16"/>
        <v>0.0799589252517339</v>
      </c>
      <c r="Q89">
        <f t="shared" si="13"/>
        <v>0.6200000000000003</v>
      </c>
      <c r="R89">
        <f t="shared" si="17"/>
        <v>0.09457372483879306</v>
      </c>
      <c r="U89">
        <f t="shared" si="14"/>
        <v>0.6200000000000003</v>
      </c>
      <c r="V89">
        <f t="shared" si="19"/>
        <v>0.1443071520235593</v>
      </c>
      <c r="Y89">
        <f t="shared" si="15"/>
        <v>0.6200000000000003</v>
      </c>
      <c r="Z89">
        <f t="shared" si="18"/>
        <v>0.09659999999999931</v>
      </c>
    </row>
    <row r="90" spans="1:26" ht="12.75">
      <c r="A90">
        <f t="shared" si="8"/>
        <v>0.6300000000000003</v>
      </c>
      <c r="B90">
        <f t="shared" si="3"/>
        <v>0.5267909999999995</v>
      </c>
      <c r="D90">
        <f t="shared" si="9"/>
        <v>0.6300000000000003</v>
      </c>
      <c r="E90">
        <f t="shared" si="4"/>
        <v>0.04035230040880226</v>
      </c>
      <c r="G90">
        <f t="shared" si="10"/>
        <v>0.6300000000000003</v>
      </c>
      <c r="H90">
        <f t="shared" si="5"/>
        <v>0.06722826222255181</v>
      </c>
      <c r="J90">
        <f t="shared" si="11"/>
        <v>0.6300000000000003</v>
      </c>
      <c r="K90">
        <f t="shared" si="6"/>
        <v>0.4093010185195613</v>
      </c>
      <c r="M90">
        <f t="shared" si="12"/>
        <v>0.6300000000000003</v>
      </c>
      <c r="N90">
        <f t="shared" si="16"/>
        <v>0.07709811919689012</v>
      </c>
      <c r="Q90">
        <f t="shared" si="13"/>
        <v>0.6300000000000003</v>
      </c>
      <c r="R90">
        <f t="shared" si="17"/>
        <v>0.09121327575015342</v>
      </c>
      <c r="U90">
        <f t="shared" si="14"/>
        <v>0.6300000000000003</v>
      </c>
      <c r="V90">
        <f t="shared" si="19"/>
        <v>0.14098667719935046</v>
      </c>
      <c r="Y90">
        <f t="shared" si="15"/>
        <v>0.6300000000000003</v>
      </c>
      <c r="Z90">
        <f t="shared" si="18"/>
        <v>0.0758999999999993</v>
      </c>
    </row>
    <row r="91" spans="1:26" ht="12.75">
      <c r="A91">
        <f t="shared" si="8"/>
        <v>0.6400000000000003</v>
      </c>
      <c r="B91">
        <f t="shared" si="3"/>
        <v>0.5132479999999995</v>
      </c>
      <c r="D91">
        <f t="shared" si="9"/>
        <v>0.6400000000000003</v>
      </c>
      <c r="E91">
        <f t="shared" si="4"/>
        <v>0.039739952400801366</v>
      </c>
      <c r="G91">
        <f t="shared" si="10"/>
        <v>0.6400000000000003</v>
      </c>
      <c r="H91">
        <f t="shared" si="5"/>
        <v>0.06552610705915753</v>
      </c>
      <c r="J91">
        <f t="shared" si="11"/>
        <v>0.6400000000000003</v>
      </c>
      <c r="K91">
        <f t="shared" si="6"/>
        <v>0.39754950373064396</v>
      </c>
      <c r="M91">
        <f t="shared" si="12"/>
        <v>0.6400000000000003</v>
      </c>
      <c r="N91">
        <f aca="true" t="shared" si="20" ref="N91:N122">B$19*((M91*B$20+(1-M91)*B$19)/B$19)*(1-M91^O$27)+(B$20*B$19/(M91*B$19+(1-M91)*B$20))*M91^O$27</f>
        <v>0.07433548927287437</v>
      </c>
      <c r="Q91">
        <f t="shared" si="13"/>
        <v>0.6400000000000003</v>
      </c>
      <c r="R91">
        <f aca="true" t="shared" si="21" ref="R91:R122">B$19*((2*(1-Q91)*B$19+(1-2*Q91)*B$20)/((2+Q91)*B$19+(1-Q91)*B$20))*(1-Q91^S$27)+B$20*(((3-2*Q91)*B$19+2*Q91*B$20)/(Q91*B$19+(3-Q91)*B$20))*Q91^S$27</f>
        <v>0.08796827872060006</v>
      </c>
      <c r="U91">
        <f t="shared" si="14"/>
        <v>0.6400000000000003</v>
      </c>
      <c r="V91">
        <f t="shared" si="19"/>
        <v>0.13768220180744192</v>
      </c>
      <c r="Y91">
        <f t="shared" si="15"/>
        <v>0.6400000000000003</v>
      </c>
      <c r="Z91">
        <f aca="true" t="shared" si="22" ref="Z91:Z122">B$19*(1-1.5*Y91)</f>
        <v>0.05519999999999928</v>
      </c>
    </row>
    <row r="92" spans="1:26" ht="12.75">
      <c r="A92">
        <f t="shared" si="8"/>
        <v>0.6500000000000004</v>
      </c>
      <c r="B92">
        <f aca="true" t="shared" si="23" ref="B92:B127">A92*B$20+(1-A92)*B$19</f>
        <v>0.4997049999999995</v>
      </c>
      <c r="D92">
        <f t="shared" si="9"/>
        <v>0.6500000000000004</v>
      </c>
      <c r="E92">
        <f aca="true" t="shared" si="24" ref="E92:E127">1/(D92/B$20+(1-D92)/B$19)</f>
        <v>0.03914591140127703</v>
      </c>
      <c r="G92">
        <f t="shared" si="10"/>
        <v>0.6500000000000004</v>
      </c>
      <c r="H92">
        <f aca="true" t="shared" si="25" ref="H92:H127">B$20*((2*G92+(3-2*G92)*B$19/B$20)/(3-G92+G92*B$19/B$20))</f>
        <v>0.06387210816851971</v>
      </c>
      <c r="J92">
        <f t="shared" si="11"/>
        <v>0.6500000000000004</v>
      </c>
      <c r="K92">
        <f aca="true" t="shared" si="26" ref="K92:K127">B$20*((2*(B$19/B$20)^2*(1-J92)+(1+2*J92)*B$19/B$20)/((2+J92)*B$19/B$20+1-J92))</f>
        <v>0.3858848143546292</v>
      </c>
      <c r="M92">
        <f t="shared" si="12"/>
        <v>0.6500000000000004</v>
      </c>
      <c r="N92">
        <f t="shared" si="20"/>
        <v>0.07166867403430463</v>
      </c>
      <c r="Q92">
        <f t="shared" si="13"/>
        <v>0.6500000000000004</v>
      </c>
      <c r="R92">
        <f t="shared" si="21"/>
        <v>0.08483508698082412</v>
      </c>
      <c r="U92">
        <f t="shared" si="14"/>
        <v>0.6500000000000004</v>
      </c>
      <c r="V92">
        <f aca="true" t="shared" si="27" ref="V92:V123">((1-W$27)/((U92/B$20)+(U92/B$19)))+(B$20-B$19)*U92*W$27+B$19*W$27</f>
        <v>0.1343929874124968</v>
      </c>
      <c r="Y92">
        <f t="shared" si="15"/>
        <v>0.6500000000000004</v>
      </c>
      <c r="Z92">
        <f t="shared" si="22"/>
        <v>0.03449999999999926</v>
      </c>
    </row>
    <row r="93" spans="1:26" ht="12.75">
      <c r="A93">
        <f aca="true" t="shared" si="28" ref="A93:A127">A92+0.01</f>
        <v>0.6600000000000004</v>
      </c>
      <c r="B93">
        <f t="shared" si="23"/>
        <v>0.4861619999999995</v>
      </c>
      <c r="D93">
        <f aca="true" t="shared" si="29" ref="D93:D127">D92+0.01</f>
        <v>0.6600000000000004</v>
      </c>
      <c r="E93">
        <f t="shared" si="24"/>
        <v>0.03856936853071867</v>
      </c>
      <c r="G93">
        <f aca="true" t="shared" si="30" ref="G93:G127">G92+0.01</f>
        <v>0.6600000000000004</v>
      </c>
      <c r="H93">
        <f t="shared" si="25"/>
        <v>0.06226425044647541</v>
      </c>
      <c r="J93">
        <f aca="true" t="shared" si="31" ref="J93:J127">J92+0.01</f>
        <v>0.6600000000000004</v>
      </c>
      <c r="K93">
        <f t="shared" si="26"/>
        <v>0.3743059916761285</v>
      </c>
      <c r="M93">
        <f aca="true" t="shared" si="32" ref="M93:M127">M92+0.01</f>
        <v>0.6600000000000004</v>
      </c>
      <c r="N93">
        <f t="shared" si="20"/>
        <v>0.06909541366280922</v>
      </c>
      <c r="Q93">
        <f aca="true" t="shared" si="33" ref="Q93:Q127">Q92+0.01</f>
        <v>0.6600000000000004</v>
      </c>
      <c r="R93">
        <f t="shared" si="21"/>
        <v>0.08181021250183607</v>
      </c>
      <c r="U93">
        <f aca="true" t="shared" si="34" ref="U93:U127">U92+0.01</f>
        <v>0.6600000000000004</v>
      </c>
      <c r="V93">
        <f t="shared" si="27"/>
        <v>0.13111834033283495</v>
      </c>
      <c r="Y93">
        <f aca="true" t="shared" si="35" ref="Y93:Y127">Y92+0.01</f>
        <v>0.6600000000000004</v>
      </c>
      <c r="Z93">
        <f t="shared" si="22"/>
        <v>0.013799999999999245</v>
      </c>
    </row>
    <row r="94" spans="1:26" ht="12.75">
      <c r="A94">
        <f t="shared" si="28"/>
        <v>0.6700000000000004</v>
      </c>
      <c r="B94">
        <f t="shared" si="23"/>
        <v>0.47261899999999946</v>
      </c>
      <c r="D94">
        <f t="shared" si="29"/>
        <v>0.6700000000000004</v>
      </c>
      <c r="E94">
        <f t="shared" si="24"/>
        <v>0.038009561870834346</v>
      </c>
      <c r="G94">
        <f t="shared" si="30"/>
        <v>0.6700000000000004</v>
      </c>
      <c r="H94">
        <f t="shared" si="25"/>
        <v>0.060700629671877816</v>
      </c>
      <c r="J94">
        <f t="shared" si="31"/>
        <v>0.6700000000000004</v>
      </c>
      <c r="K94">
        <f t="shared" si="26"/>
        <v>0.3628120910426818</v>
      </c>
      <c r="M94">
        <f t="shared" si="32"/>
        <v>0.6700000000000004</v>
      </c>
      <c r="N94">
        <f t="shared" si="20"/>
        <v>0.0666135439398816</v>
      </c>
      <c r="Q94">
        <f t="shared" si="33"/>
        <v>0.6700000000000004</v>
      </c>
      <c r="R94">
        <f t="shared" si="21"/>
        <v>0.07889031683290797</v>
      </c>
      <c r="U94">
        <f t="shared" si="34"/>
        <v>0.6700000000000004</v>
      </c>
      <c r="V94">
        <f t="shared" si="27"/>
        <v>0.1278576083006078</v>
      </c>
      <c r="Y94">
        <f t="shared" si="35"/>
        <v>0.6700000000000004</v>
      </c>
      <c r="Z94">
        <f t="shared" si="22"/>
        <v>-0.006900000000000772</v>
      </c>
    </row>
    <row r="95" spans="1:26" ht="12.75">
      <c r="A95">
        <f t="shared" si="28"/>
        <v>0.6800000000000004</v>
      </c>
      <c r="B95">
        <f t="shared" si="23"/>
        <v>0.45907599999999943</v>
      </c>
      <c r="D95">
        <f t="shared" si="29"/>
        <v>0.6800000000000004</v>
      </c>
      <c r="E95">
        <f t="shared" si="24"/>
        <v>0.0374657731052667</v>
      </c>
      <c r="G95">
        <f t="shared" si="30"/>
        <v>0.6800000000000004</v>
      </c>
      <c r="H95">
        <f t="shared" si="25"/>
        <v>0.059179444983286915</v>
      </c>
      <c r="J95">
        <f t="shared" si="31"/>
        <v>0.6800000000000004</v>
      </c>
      <c r="K95">
        <f t="shared" si="26"/>
        <v>0.3514021816078454</v>
      </c>
      <c r="M95">
        <f t="shared" si="32"/>
        <v>0.6800000000000004</v>
      </c>
      <c r="N95">
        <f t="shared" si="20"/>
        <v>0.06422099066746403</v>
      </c>
      <c r="Q95">
        <f t="shared" si="33"/>
        <v>0.6800000000000004</v>
      </c>
      <c r="R95">
        <f t="shared" si="21"/>
        <v>0.07607220259880365</v>
      </c>
      <c r="U95">
        <f t="shared" si="34"/>
        <v>0.6800000000000004</v>
      </c>
      <c r="V95">
        <f t="shared" si="27"/>
        <v>0.12461017741666389</v>
      </c>
      <c r="Y95">
        <f t="shared" si="35"/>
        <v>0.6800000000000004</v>
      </c>
      <c r="Z95">
        <f t="shared" si="22"/>
        <v>-0.027600000000000634</v>
      </c>
    </row>
    <row r="96" spans="1:26" ht="12.75">
      <c r="A96">
        <f t="shared" si="28"/>
        <v>0.6900000000000004</v>
      </c>
      <c r="B96">
        <f t="shared" si="23"/>
        <v>0.4455329999999994</v>
      </c>
      <c r="D96">
        <f t="shared" si="29"/>
        <v>0.6900000000000004</v>
      </c>
      <c r="E96">
        <f t="shared" si="24"/>
        <v>0.0369373244446018</v>
      </c>
      <c r="G96">
        <f t="shared" si="30"/>
        <v>0.6900000000000004</v>
      </c>
      <c r="H96">
        <f t="shared" si="25"/>
        <v>0.057698991959998634</v>
      </c>
      <c r="J96">
        <f t="shared" si="31"/>
        <v>0.6900000000000004</v>
      </c>
      <c r="K96">
        <f t="shared" si="26"/>
        <v>0.34007534607989326</v>
      </c>
      <c r="M96">
        <f t="shared" si="32"/>
        <v>0.6900000000000004</v>
      </c>
      <c r="N96">
        <f t="shared" si="20"/>
        <v>0.06191576449667334</v>
      </c>
      <c r="Q96">
        <f t="shared" si="33"/>
        <v>0.6900000000000004</v>
      </c>
      <c r="R96">
        <f t="shared" si="21"/>
        <v>0.07335280559990426</v>
      </c>
      <c r="U96">
        <f t="shared" si="34"/>
        <v>0.6900000000000004</v>
      </c>
      <c r="V96">
        <f t="shared" si="27"/>
        <v>0.12137546937020827</v>
      </c>
      <c r="Y96">
        <f t="shared" si="35"/>
        <v>0.6900000000000004</v>
      </c>
      <c r="Z96">
        <f t="shared" si="22"/>
        <v>-0.04830000000000081</v>
      </c>
    </row>
    <row r="97" spans="1:26" ht="12.75">
      <c r="A97">
        <f t="shared" si="28"/>
        <v>0.7000000000000004</v>
      </c>
      <c r="B97">
        <f t="shared" si="23"/>
        <v>0.43198999999999943</v>
      </c>
      <c r="D97">
        <f t="shared" si="29"/>
        <v>0.7000000000000004</v>
      </c>
      <c r="E97">
        <f t="shared" si="24"/>
        <v>0.0364235758079921</v>
      </c>
      <c r="G97">
        <f t="shared" si="30"/>
        <v>0.7000000000000004</v>
      </c>
      <c r="H97">
        <f t="shared" si="25"/>
        <v>0.056257656251524166</v>
      </c>
      <c r="J97">
        <f t="shared" si="31"/>
        <v>0.7000000000000004</v>
      </c>
      <c r="K97">
        <f t="shared" si="26"/>
        <v>0.3288306804759873</v>
      </c>
      <c r="M97">
        <f t="shared" si="32"/>
        <v>0.7000000000000004</v>
      </c>
      <c r="N97">
        <f t="shared" si="20"/>
        <v>0.059695956129115955</v>
      </c>
      <c r="Q97">
        <f t="shared" si="33"/>
        <v>0.7000000000000004</v>
      </c>
      <c r="R97">
        <f t="shared" si="21"/>
        <v>0.07072918746438611</v>
      </c>
      <c r="U97">
        <f t="shared" si="34"/>
        <v>0.7000000000000004</v>
      </c>
      <c r="V97">
        <f t="shared" si="27"/>
        <v>0.11815293889677714</v>
      </c>
      <c r="Y97">
        <f t="shared" si="35"/>
        <v>0.7000000000000004</v>
      </c>
      <c r="Z97">
        <f t="shared" si="22"/>
        <v>-0.06900000000000098</v>
      </c>
    </row>
    <row r="98" spans="1:26" ht="12.75">
      <c r="A98">
        <f t="shared" si="28"/>
        <v>0.7100000000000004</v>
      </c>
      <c r="B98">
        <f t="shared" si="23"/>
        <v>0.4184469999999994</v>
      </c>
      <c r="D98">
        <f t="shared" si="29"/>
        <v>0.7100000000000004</v>
      </c>
      <c r="E98">
        <f t="shared" si="24"/>
        <v>0.03592392223675186</v>
      </c>
      <c r="G98">
        <f t="shared" si="30"/>
        <v>0.7100000000000004</v>
      </c>
      <c r="H98">
        <f t="shared" si="25"/>
        <v>0.05485390770546078</v>
      </c>
      <c r="J98">
        <f t="shared" si="31"/>
        <v>0.7100000000000004</v>
      </c>
      <c r="K98">
        <f t="shared" si="26"/>
        <v>0.31766729388167764</v>
      </c>
      <c r="M98">
        <f t="shared" si="32"/>
        <v>0.7100000000000004</v>
      </c>
      <c r="N98">
        <f t="shared" si="20"/>
        <v>0.057559731858811455</v>
      </c>
      <c r="Q98">
        <f t="shared" si="33"/>
        <v>0.7100000000000004</v>
      </c>
      <c r="R98">
        <f t="shared" si="21"/>
        <v>0.06819852880654162</v>
      </c>
      <c r="U98">
        <f t="shared" si="34"/>
        <v>0.7100000000000004</v>
      </c>
      <c r="V98">
        <f t="shared" si="27"/>
        <v>0.11494207145103144</v>
      </c>
      <c r="Y98">
        <f t="shared" si="35"/>
        <v>0.7100000000000004</v>
      </c>
      <c r="Z98">
        <f t="shared" si="22"/>
        <v>-0.08970000000000083</v>
      </c>
    </row>
    <row r="99" spans="1:26" ht="12.75">
      <c r="A99">
        <f t="shared" si="28"/>
        <v>0.7200000000000004</v>
      </c>
      <c r="B99">
        <f t="shared" si="23"/>
        <v>0.40490399999999943</v>
      </c>
      <c r="D99">
        <f t="shared" si="29"/>
        <v>0.7200000000000004</v>
      </c>
      <c r="E99">
        <f t="shared" si="24"/>
        <v>0.03543779151795169</v>
      </c>
      <c r="G99">
        <f t="shared" si="30"/>
        <v>0.7200000000000004</v>
      </c>
      <c r="H99">
        <f t="shared" si="25"/>
        <v>0.05348629494884977</v>
      </c>
      <c r="J99">
        <f t="shared" si="31"/>
        <v>0.7200000000000004</v>
      </c>
      <c r="K99">
        <f t="shared" si="26"/>
        <v>0.3065843082156006</v>
      </c>
      <c r="M99">
        <f t="shared" si="32"/>
        <v>0.7200000000000004</v>
      </c>
      <c r="N99">
        <f t="shared" si="20"/>
        <v>0.055505329425907704</v>
      </c>
      <c r="Q99">
        <f t="shared" si="33"/>
        <v>0.7200000000000004</v>
      </c>
      <c r="R99">
        <f t="shared" si="21"/>
        <v>0.0657581228497307</v>
      </c>
      <c r="U99">
        <f t="shared" si="34"/>
        <v>0.7200000000000004</v>
      </c>
      <c r="V99">
        <f t="shared" si="27"/>
        <v>0.11174238107348433</v>
      </c>
      <c r="Y99">
        <f t="shared" si="35"/>
        <v>0.7200000000000004</v>
      </c>
      <c r="Z99">
        <f t="shared" si="22"/>
        <v>-0.1104000000000007</v>
      </c>
    </row>
    <row r="100" spans="1:26" ht="12.75">
      <c r="A100">
        <f t="shared" si="28"/>
        <v>0.7300000000000004</v>
      </c>
      <c r="B100">
        <f t="shared" si="23"/>
        <v>0.3913609999999994</v>
      </c>
      <c r="D100">
        <f t="shared" si="29"/>
        <v>0.7300000000000004</v>
      </c>
      <c r="E100">
        <f t="shared" si="24"/>
        <v>0.034964641998385136</v>
      </c>
      <c r="G100">
        <f t="shared" si="30"/>
        <v>0.7300000000000004</v>
      </c>
      <c r="H100">
        <f t="shared" si="25"/>
        <v>0.052153440382682756</v>
      </c>
      <c r="J100">
        <f t="shared" si="31"/>
        <v>0.7300000000000004</v>
      </c>
      <c r="K100">
        <f t="shared" si="26"/>
        <v>0.2955808579992412</v>
      </c>
      <c r="M100">
        <f t="shared" si="32"/>
        <v>0.7300000000000004</v>
      </c>
      <c r="N100">
        <f t="shared" si="20"/>
        <v>0.05353105415618485</v>
      </c>
      <c r="Q100">
        <f t="shared" si="33"/>
        <v>0.7300000000000004</v>
      </c>
      <c r="R100">
        <f t="shared" si="21"/>
        <v>0.06340536947637092</v>
      </c>
      <c r="U100">
        <f t="shared" si="34"/>
        <v>0.7300000000000004</v>
      </c>
      <c r="V100">
        <f t="shared" si="27"/>
        <v>0.10855340843256589</v>
      </c>
      <c r="Y100">
        <f t="shared" si="35"/>
        <v>0.7300000000000004</v>
      </c>
      <c r="Z100">
        <f t="shared" si="22"/>
        <v>-0.13110000000000088</v>
      </c>
    </row>
    <row r="101" spans="1:26" ht="12.75">
      <c r="A101">
        <f t="shared" si="28"/>
        <v>0.7400000000000004</v>
      </c>
      <c r="B101">
        <f t="shared" si="23"/>
        <v>0.37781799999999943</v>
      </c>
      <c r="D101">
        <f t="shared" si="29"/>
        <v>0.7400000000000004</v>
      </c>
      <c r="E101">
        <f t="shared" si="24"/>
        <v>0.034503960571349614</v>
      </c>
      <c r="G101">
        <f t="shared" si="30"/>
        <v>0.7400000000000004</v>
      </c>
      <c r="H101">
        <f t="shared" si="25"/>
        <v>0.050854035553265904</v>
      </c>
      <c r="J101">
        <f t="shared" si="31"/>
        <v>0.7400000000000004</v>
      </c>
      <c r="K101">
        <f t="shared" si="26"/>
        <v>0.2846560901316351</v>
      </c>
      <c r="M101">
        <f t="shared" si="32"/>
        <v>0.7400000000000004</v>
      </c>
      <c r="N101">
        <f t="shared" si="20"/>
        <v>0.051635275362848454</v>
      </c>
      <c r="Q101">
        <f t="shared" si="33"/>
        <v>0.7400000000000004</v>
      </c>
      <c r="R101">
        <f t="shared" si="21"/>
        <v>0.061137769670881165</v>
      </c>
      <c r="U101">
        <f t="shared" si="34"/>
        <v>0.7400000000000004</v>
      </c>
      <c r="V101">
        <f t="shared" si="27"/>
        <v>0.10537471902543993</v>
      </c>
      <c r="Y101">
        <f t="shared" si="35"/>
        <v>0.7400000000000004</v>
      </c>
      <c r="Z101">
        <f t="shared" si="22"/>
        <v>-0.15180000000000105</v>
      </c>
    </row>
    <row r="102" spans="1:26" ht="12.75">
      <c r="A102">
        <f t="shared" si="28"/>
        <v>0.7500000000000004</v>
      </c>
      <c r="B102">
        <f t="shared" si="23"/>
        <v>0.36427499999999935</v>
      </c>
      <c r="D102">
        <f t="shared" si="29"/>
        <v>0.7500000000000004</v>
      </c>
      <c r="E102">
        <f t="shared" si="24"/>
        <v>0.03405526082051034</v>
      </c>
      <c r="G102">
        <f t="shared" si="30"/>
        <v>0.7500000000000004</v>
      </c>
      <c r="H102">
        <f t="shared" si="25"/>
        <v>0.04958683686775096</v>
      </c>
      <c r="J102">
        <f t="shared" si="31"/>
        <v>0.7500000000000004</v>
      </c>
      <c r="K102">
        <f t="shared" si="26"/>
        <v>0.27380916366888686</v>
      </c>
      <c r="M102">
        <f t="shared" si="32"/>
        <v>0.7500000000000004</v>
      </c>
      <c r="N102">
        <f t="shared" si="20"/>
        <v>0.04981642298934273</v>
      </c>
      <c r="Q102">
        <f t="shared" si="33"/>
        <v>0.7500000000000004</v>
      </c>
      <c r="R102">
        <f t="shared" si="21"/>
        <v>0.05895292032462934</v>
      </c>
      <c r="U102">
        <f t="shared" si="34"/>
        <v>0.7500000000000004</v>
      </c>
      <c r="V102">
        <f t="shared" si="27"/>
        <v>0.10220590152275474</v>
      </c>
      <c r="Y102">
        <f t="shared" si="35"/>
        <v>0.7500000000000004</v>
      </c>
      <c r="Z102">
        <f t="shared" si="22"/>
        <v>-0.1725000000000009</v>
      </c>
    </row>
    <row r="103" spans="1:26" ht="12.75">
      <c r="A103">
        <f t="shared" si="28"/>
        <v>0.7600000000000005</v>
      </c>
      <c r="B103">
        <f t="shared" si="23"/>
        <v>0.3507319999999993</v>
      </c>
      <c r="D103">
        <f t="shared" si="29"/>
        <v>0.7600000000000005</v>
      </c>
      <c r="E103">
        <f t="shared" si="24"/>
        <v>0.03361808130673156</v>
      </c>
      <c r="G103">
        <f t="shared" si="30"/>
        <v>0.7600000000000005</v>
      </c>
      <c r="H103">
        <f t="shared" si="25"/>
        <v>0.048350661624341915</v>
      </c>
      <c r="J103">
        <f t="shared" si="31"/>
        <v>0.7600000000000005</v>
      </c>
      <c r="K103">
        <f t="shared" si="26"/>
        <v>0.26303924960838415</v>
      </c>
      <c r="M103">
        <f t="shared" si="32"/>
        <v>0.7600000000000005</v>
      </c>
      <c r="N103">
        <f t="shared" si="20"/>
        <v>0.04807298447390678</v>
      </c>
      <c r="Q103">
        <f t="shared" si="33"/>
        <v>0.7600000000000005</v>
      </c>
      <c r="R103">
        <f t="shared" si="21"/>
        <v>0.05684850937474698</v>
      </c>
      <c r="U103">
        <f t="shared" si="34"/>
        <v>0.7600000000000005</v>
      </c>
      <c r="V103">
        <f t="shared" si="27"/>
        <v>0.09904656624407182</v>
      </c>
      <c r="Y103">
        <f t="shared" si="35"/>
        <v>0.7600000000000005</v>
      </c>
      <c r="Z103">
        <f t="shared" si="22"/>
        <v>-0.19320000000000076</v>
      </c>
    </row>
    <row r="104" spans="1:26" ht="12.75">
      <c r="A104">
        <f t="shared" si="28"/>
        <v>0.7700000000000005</v>
      </c>
      <c r="B104">
        <f t="shared" si="23"/>
        <v>0.33718899999999935</v>
      </c>
      <c r="D104">
        <f t="shared" si="29"/>
        <v>0.7700000000000005</v>
      </c>
      <c r="E104">
        <f t="shared" si="24"/>
        <v>0.03319198398519058</v>
      </c>
      <c r="G104">
        <f t="shared" si="30"/>
        <v>0.7700000000000005</v>
      </c>
      <c r="H104">
        <f t="shared" si="25"/>
        <v>0.047144384330540495</v>
      </c>
      <c r="J104">
        <f t="shared" si="31"/>
        <v>0.7700000000000005</v>
      </c>
      <c r="K104">
        <f t="shared" si="26"/>
        <v>0.2523455306775919</v>
      </c>
      <c r="M104">
        <f t="shared" si="32"/>
        <v>0.7700000000000005</v>
      </c>
      <c r="N104">
        <f t="shared" si="20"/>
        <v>0.0464035018183787</v>
      </c>
      <c r="Q104">
        <f t="shared" si="33"/>
        <v>0.7700000000000005</v>
      </c>
      <c r="R104">
        <f t="shared" si="21"/>
        <v>0.05482231125119705</v>
      </c>
      <c r="U104">
        <f t="shared" si="34"/>
        <v>0.7700000000000005</v>
      </c>
      <c r="V104">
        <f t="shared" si="27"/>
        <v>0.09589634375209238</v>
      </c>
      <c r="Y104">
        <f t="shared" si="35"/>
        <v>0.7700000000000005</v>
      </c>
      <c r="Z104">
        <f t="shared" si="22"/>
        <v>-0.21390000000000095</v>
      </c>
    </row>
    <row r="105" spans="1:26" ht="12.75">
      <c r="A105">
        <f t="shared" si="28"/>
        <v>0.7800000000000005</v>
      </c>
      <c r="B105">
        <f t="shared" si="23"/>
        <v>0.3236459999999993</v>
      </c>
      <c r="D105">
        <f t="shared" si="29"/>
        <v>0.7800000000000005</v>
      </c>
      <c r="E105">
        <f t="shared" si="24"/>
        <v>0.0327765527413604</v>
      </c>
      <c r="G105">
        <f t="shared" si="30"/>
        <v>0.7800000000000005</v>
      </c>
      <c r="H105">
        <f t="shared" si="25"/>
        <v>0.04596693328533839</v>
      </c>
      <c r="J105">
        <f t="shared" si="31"/>
        <v>0.7800000000000005</v>
      </c>
      <c r="K105">
        <f t="shared" si="26"/>
        <v>0.2417272011273132</v>
      </c>
      <c r="M105">
        <f t="shared" si="32"/>
        <v>0.7800000000000005</v>
      </c>
      <c r="N105">
        <f t="shared" si="20"/>
        <v>0.04480656884534721</v>
      </c>
      <c r="Q105">
        <f t="shared" si="33"/>
        <v>0.7800000000000005</v>
      </c>
      <c r="R105">
        <f t="shared" si="21"/>
        <v>0.052872182608750255</v>
      </c>
      <c r="U105">
        <f t="shared" si="34"/>
        <v>0.7800000000000005</v>
      </c>
      <c r="V105">
        <f t="shared" si="27"/>
        <v>0.09275488355502023</v>
      </c>
      <c r="Y105">
        <f t="shared" si="35"/>
        <v>0.7800000000000005</v>
      </c>
      <c r="Z105">
        <f t="shared" si="22"/>
        <v>-0.2346000000000011</v>
      </c>
    </row>
    <row r="106" spans="1:26" ht="12.75">
      <c r="A106">
        <f t="shared" si="28"/>
        <v>0.7900000000000005</v>
      </c>
      <c r="B106">
        <f t="shared" si="23"/>
        <v>0.31010299999999935</v>
      </c>
      <c r="D106">
        <f t="shared" si="29"/>
        <v>0.7900000000000005</v>
      </c>
      <c r="E106">
        <f t="shared" si="24"/>
        <v>0.032371392035575104</v>
      </c>
      <c r="G106">
        <f t="shared" si="30"/>
        <v>0.7900000000000005</v>
      </c>
      <c r="H106">
        <f t="shared" si="25"/>
        <v>0.044817287403541545</v>
      </c>
      <c r="J106">
        <f t="shared" si="31"/>
        <v>0.7900000000000005</v>
      </c>
      <c r="K106">
        <f t="shared" si="26"/>
        <v>0.23118346652930735</v>
      </c>
      <c r="M106">
        <f t="shared" si="32"/>
        <v>0.7900000000000005</v>
      </c>
      <c r="N106">
        <f t="shared" si="20"/>
        <v>0.04328082862918192</v>
      </c>
      <c r="Q106">
        <f t="shared" si="33"/>
        <v>0.7900000000000005</v>
      </c>
      <c r="R106">
        <f t="shared" si="21"/>
        <v>0.05099605832256681</v>
      </c>
      <c r="U106">
        <f t="shared" si="34"/>
        <v>0.7900000000000005</v>
      </c>
      <c r="V106">
        <f t="shared" si="27"/>
        <v>0.08962185290747904</v>
      </c>
      <c r="Y106">
        <f t="shared" si="35"/>
        <v>0.7900000000000005</v>
      </c>
      <c r="Z106">
        <f t="shared" si="22"/>
        <v>-0.25530000000000097</v>
      </c>
    </row>
    <row r="107" spans="1:26" ht="12.75">
      <c r="A107">
        <f t="shared" si="28"/>
        <v>0.8000000000000005</v>
      </c>
      <c r="B107">
        <f t="shared" si="23"/>
        <v>0.2965599999999993</v>
      </c>
      <c r="D107">
        <f t="shared" si="29"/>
        <v>0.8000000000000005</v>
      </c>
      <c r="E107">
        <f t="shared" si="24"/>
        <v>0.03197612564689758</v>
      </c>
      <c r="G107">
        <f t="shared" si="30"/>
        <v>0.8000000000000005</v>
      </c>
      <c r="H107">
        <f t="shared" si="25"/>
        <v>0.043694473262446736</v>
      </c>
      <c r="J107">
        <f t="shared" si="31"/>
        <v>0.8000000000000005</v>
      </c>
      <c r="K107">
        <f t="shared" si="26"/>
        <v>0.22071354357815895</v>
      </c>
      <c r="M107">
        <f t="shared" si="32"/>
        <v>0.8000000000000005</v>
      </c>
      <c r="N107">
        <f t="shared" si="20"/>
        <v>0.04182497108775893</v>
      </c>
      <c r="Q107">
        <f t="shared" si="33"/>
        <v>0.8000000000000005</v>
      </c>
      <c r="R107">
        <f t="shared" si="21"/>
        <v>0.04919194772792157</v>
      </c>
      <c r="U107">
        <f t="shared" si="34"/>
        <v>0.8000000000000005</v>
      </c>
      <c r="V107">
        <f t="shared" si="27"/>
        <v>0.08649693570136138</v>
      </c>
      <c r="Y107">
        <f t="shared" si="35"/>
        <v>0.8000000000000005</v>
      </c>
      <c r="Z107">
        <f t="shared" si="22"/>
        <v>-0.27600000000000086</v>
      </c>
    </row>
    <row r="108" spans="1:26" ht="12.75">
      <c r="A108">
        <f t="shared" si="28"/>
        <v>0.8100000000000005</v>
      </c>
      <c r="B108">
        <f t="shared" si="23"/>
        <v>0.2830169999999993</v>
      </c>
      <c r="D108">
        <f t="shared" si="29"/>
        <v>0.8100000000000005</v>
      </c>
      <c r="E108">
        <f t="shared" si="24"/>
        <v>0.031590395507903817</v>
      </c>
      <c r="G108">
        <f t="shared" si="30"/>
        <v>0.8100000000000005</v>
      </c>
      <c r="H108">
        <f t="shared" si="25"/>
        <v>0.042597562352917076</v>
      </c>
      <c r="J108">
        <f t="shared" si="31"/>
        <v>0.8100000000000005</v>
      </c>
      <c r="K108">
        <f t="shared" si="26"/>
        <v>0.21031665989729217</v>
      </c>
      <c r="M108">
        <f t="shared" si="32"/>
        <v>0.8100000000000005</v>
      </c>
      <c r="N108">
        <f t="shared" si="20"/>
        <v>0.04043773072285429</v>
      </c>
      <c r="Q108">
        <f t="shared" si="33"/>
        <v>0.8100000000000005</v>
      </c>
      <c r="R108">
        <f t="shared" si="21"/>
        <v>0.047457931086270666</v>
      </c>
      <c r="U108">
        <f t="shared" si="34"/>
        <v>0.8100000000000005</v>
      </c>
      <c r="V108">
        <f t="shared" si="27"/>
        <v>0.08337983143883687</v>
      </c>
      <c r="Y108">
        <f t="shared" si="35"/>
        <v>0.8100000000000005</v>
      </c>
      <c r="Z108">
        <f t="shared" si="22"/>
        <v>-0.296700000000001</v>
      </c>
    </row>
    <row r="109" spans="1:26" ht="12.75">
      <c r="A109">
        <f t="shared" si="28"/>
        <v>0.8200000000000005</v>
      </c>
      <c r="B109">
        <f t="shared" si="23"/>
        <v>0.2694739999999993</v>
      </c>
      <c r="D109">
        <f t="shared" si="29"/>
        <v>0.8200000000000005</v>
      </c>
      <c r="E109">
        <f t="shared" si="24"/>
        <v>0.03121386062279862</v>
      </c>
      <c r="G109">
        <f t="shared" si="30"/>
        <v>0.8200000000000005</v>
      </c>
      <c r="H109">
        <f t="shared" si="25"/>
        <v>0.0415256685185403</v>
      </c>
      <c r="J109">
        <f t="shared" si="31"/>
        <v>0.8200000000000005</v>
      </c>
      <c r="K109">
        <f t="shared" si="26"/>
        <v>0.19999205384903185</v>
      </c>
      <c r="M109">
        <f t="shared" si="32"/>
        <v>0.8200000000000005</v>
      </c>
      <c r="N109">
        <f t="shared" si="20"/>
        <v>0.03911788449822075</v>
      </c>
      <c r="Q109">
        <f t="shared" si="33"/>
        <v>0.8200000000000005</v>
      </c>
      <c r="R109">
        <f t="shared" si="21"/>
        <v>0.04579215626136014</v>
      </c>
      <c r="U109">
        <f t="shared" si="34"/>
        <v>0.8200000000000005</v>
      </c>
      <c r="V109">
        <f t="shared" si="27"/>
        <v>0.08027025428050566</v>
      </c>
      <c r="Y109">
        <f t="shared" si="35"/>
        <v>0.8200000000000005</v>
      </c>
      <c r="Z109">
        <f t="shared" si="22"/>
        <v>-0.3174000000000012</v>
      </c>
    </row>
    <row r="110" spans="1:26" ht="12.75">
      <c r="A110">
        <f t="shared" si="28"/>
        <v>0.8300000000000005</v>
      </c>
      <c r="B110">
        <f t="shared" si="23"/>
        <v>0.2559309999999993</v>
      </c>
      <c r="D110">
        <f t="shared" si="29"/>
        <v>0.8300000000000005</v>
      </c>
      <c r="E110">
        <f t="shared" si="24"/>
        <v>0.030846196061991564</v>
      </c>
      <c r="G110">
        <f t="shared" si="30"/>
        <v>0.8300000000000005</v>
      </c>
      <c r="H110">
        <f t="shared" si="25"/>
        <v>0.040477945568025746</v>
      </c>
      <c r="J110">
        <f t="shared" si="31"/>
        <v>0.8300000000000005</v>
      </c>
      <c r="K110">
        <f t="shared" si="26"/>
        <v>0.1897389743486119</v>
      </c>
      <c r="M110">
        <f t="shared" si="32"/>
        <v>0.8300000000000005</v>
      </c>
      <c r="N110">
        <f t="shared" si="20"/>
        <v>0.03786424984530121</v>
      </c>
      <c r="Q110">
        <f t="shared" si="33"/>
        <v>0.8300000000000005</v>
      </c>
      <c r="R110">
        <f t="shared" si="21"/>
        <v>0.04419283559043335</v>
      </c>
      <c r="U110">
        <f t="shared" si="34"/>
        <v>0.8300000000000005</v>
      </c>
      <c r="V110">
        <f t="shared" si="27"/>
        <v>0.07716793216236076</v>
      </c>
      <c r="Y110">
        <f t="shared" si="35"/>
        <v>0.8300000000000005</v>
      </c>
      <c r="Z110">
        <f t="shared" si="22"/>
        <v>-0.33810000000000107</v>
      </c>
    </row>
    <row r="111" spans="1:26" ht="12.75">
      <c r="A111">
        <f t="shared" si="28"/>
        <v>0.8400000000000005</v>
      </c>
      <c r="B111">
        <f t="shared" si="23"/>
        <v>0.24238799999999927</v>
      </c>
      <c r="D111">
        <f t="shared" si="29"/>
        <v>0.8400000000000005</v>
      </c>
      <c r="E111">
        <f t="shared" si="24"/>
        <v>0.03048709202690248</v>
      </c>
      <c r="G111">
        <f t="shared" si="30"/>
        <v>0.8400000000000005</v>
      </c>
      <c r="H111">
        <f t="shared" si="25"/>
        <v>0.03945358504731981</v>
      </c>
      <c r="J111">
        <f t="shared" si="31"/>
        <v>0.8400000000000005</v>
      </c>
      <c r="K111">
        <f t="shared" si="26"/>
        <v>0.17955668068203545</v>
      </c>
      <c r="M111">
        <f t="shared" si="32"/>
        <v>0.8400000000000005</v>
      </c>
      <c r="N111">
        <f t="shared" si="20"/>
        <v>0.036675682787382737</v>
      </c>
      <c r="Q111">
        <f t="shared" si="33"/>
        <v>0.8400000000000005</v>
      </c>
      <c r="R111">
        <f t="shared" si="21"/>
        <v>0.04265824293682627</v>
      </c>
      <c r="U111">
        <f t="shared" si="34"/>
        <v>0.8400000000000005</v>
      </c>
      <c r="V111">
        <f t="shared" si="27"/>
        <v>0.07407260597582419</v>
      </c>
      <c r="Y111">
        <f t="shared" si="35"/>
        <v>0.8400000000000005</v>
      </c>
      <c r="Z111">
        <f t="shared" si="22"/>
        <v>-0.3588000000000009</v>
      </c>
    </row>
    <row r="112" spans="1:26" ht="12.75">
      <c r="A112">
        <f t="shared" si="28"/>
        <v>0.8500000000000005</v>
      </c>
      <c r="B112">
        <f t="shared" si="23"/>
        <v>0.22884499999999924</v>
      </c>
      <c r="D112">
        <f t="shared" si="29"/>
        <v>0.8500000000000005</v>
      </c>
      <c r="E112">
        <f t="shared" si="24"/>
        <v>0.030136252979338984</v>
      </c>
      <c r="G112">
        <f t="shared" si="30"/>
        <v>0.8500000000000005</v>
      </c>
      <c r="H112">
        <f t="shared" si="25"/>
        <v>0.038451814159111856</v>
      </c>
      <c r="J112">
        <f t="shared" si="31"/>
        <v>0.8500000000000005</v>
      </c>
      <c r="K112">
        <f t="shared" si="26"/>
        <v>0.16944444232769504</v>
      </c>
      <c r="M112">
        <f t="shared" si="32"/>
        <v>0.8500000000000005</v>
      </c>
      <c r="N112">
        <f t="shared" si="20"/>
        <v>0.03555107617376159</v>
      </c>
      <c r="Q112">
        <f t="shared" si="33"/>
        <v>0.8500000000000005</v>
      </c>
      <c r="R112">
        <f t="shared" si="21"/>
        <v>0.04118671091135362</v>
      </c>
      <c r="U112">
        <f t="shared" si="34"/>
        <v>0.8500000000000005</v>
      </c>
      <c r="V112">
        <f t="shared" si="27"/>
        <v>0.07098402880566257</v>
      </c>
      <c r="Y112">
        <f t="shared" si="35"/>
        <v>0.8500000000000005</v>
      </c>
      <c r="Z112">
        <f t="shared" si="22"/>
        <v>-0.37950000000000106</v>
      </c>
    </row>
    <row r="113" spans="1:26" ht="12.75">
      <c r="A113">
        <f t="shared" si="28"/>
        <v>0.8600000000000005</v>
      </c>
      <c r="B113">
        <f t="shared" si="23"/>
        <v>0.21530199999999924</v>
      </c>
      <c r="D113">
        <f t="shared" si="29"/>
        <v>0.8600000000000005</v>
      </c>
      <c r="E113">
        <f t="shared" si="24"/>
        <v>0.029793396830303794</v>
      </c>
      <c r="G113">
        <f t="shared" si="30"/>
        <v>0.8600000000000005</v>
      </c>
      <c r="H113">
        <f t="shared" si="25"/>
        <v>0.037471893818479284</v>
      </c>
      <c r="J113">
        <f t="shared" si="31"/>
        <v>0.8600000000000005</v>
      </c>
      <c r="K113">
        <f t="shared" si="26"/>
        <v>0.15940153878166147</v>
      </c>
      <c r="M113">
        <f t="shared" si="32"/>
        <v>0.8600000000000005</v>
      </c>
      <c r="N113">
        <f t="shared" si="20"/>
        <v>0.034489358016184954</v>
      </c>
      <c r="Q113">
        <f t="shared" si="33"/>
        <v>0.8600000000000005</v>
      </c>
      <c r="R113">
        <f t="shared" si="21"/>
        <v>0.03977662825090336</v>
      </c>
      <c r="U113">
        <f t="shared" si="34"/>
        <v>0.8600000000000005</v>
      </c>
      <c r="V113">
        <f t="shared" si="27"/>
        <v>0.06790196522107222</v>
      </c>
      <c r="Y113">
        <f t="shared" si="35"/>
        <v>0.8600000000000005</v>
      </c>
      <c r="Z113">
        <f t="shared" si="22"/>
        <v>-0.4002000000000012</v>
      </c>
    </row>
    <row r="114" spans="1:26" ht="12.75">
      <c r="A114">
        <f t="shared" si="28"/>
        <v>0.8700000000000006</v>
      </c>
      <c r="B114">
        <f t="shared" si="23"/>
        <v>0.20175899999999924</v>
      </c>
      <c r="D114">
        <f t="shared" si="29"/>
        <v>0.8700000000000006</v>
      </c>
      <c r="E114">
        <f t="shared" si="24"/>
        <v>0.029458254183552163</v>
      </c>
      <c r="G114">
        <f t="shared" si="30"/>
        <v>0.8700000000000006</v>
      </c>
      <c r="H114">
        <f t="shared" si="25"/>
        <v>0.03651311683438996</v>
      </c>
      <c r="J114">
        <f t="shared" si="31"/>
        <v>0.8700000000000006</v>
      </c>
      <c r="K114">
        <f t="shared" si="26"/>
        <v>0.14942725938655438</v>
      </c>
      <c r="M114">
        <f t="shared" si="32"/>
        <v>0.8700000000000006</v>
      </c>
      <c r="N114">
        <f t="shared" si="20"/>
        <v>0.03348948992046563</v>
      </c>
      <c r="Q114">
        <f t="shared" si="33"/>
        <v>0.8700000000000006</v>
      </c>
      <c r="R114">
        <f t="shared" si="21"/>
        <v>0.038426437343577376</v>
      </c>
      <c r="U114">
        <f t="shared" si="34"/>
        <v>0.8700000000000006</v>
      </c>
      <c r="V114">
        <f t="shared" si="27"/>
        <v>0.06482619061565414</v>
      </c>
      <c r="Y114">
        <f t="shared" si="35"/>
        <v>0.8700000000000006</v>
      </c>
      <c r="Z114">
        <f t="shared" si="22"/>
        <v>-0.4209000000000011</v>
      </c>
    </row>
    <row r="115" spans="1:26" ht="12.75">
      <c r="A115">
        <f t="shared" si="28"/>
        <v>0.8800000000000006</v>
      </c>
      <c r="B115">
        <f t="shared" si="23"/>
        <v>0.18821599999999925</v>
      </c>
      <c r="D115">
        <f t="shared" si="29"/>
        <v>0.8800000000000006</v>
      </c>
      <c r="E115">
        <f t="shared" si="24"/>
        <v>0.029130567629636183</v>
      </c>
      <c r="G115">
        <f t="shared" si="30"/>
        <v>0.8800000000000006</v>
      </c>
      <c r="H115">
        <f t="shared" si="25"/>
        <v>0.0355748062076596</v>
      </c>
      <c r="J115">
        <f t="shared" si="31"/>
        <v>0.8800000000000006</v>
      </c>
      <c r="K115">
        <f t="shared" si="26"/>
        <v>0.13952090316390908</v>
      </c>
      <c r="M115">
        <f t="shared" si="32"/>
        <v>0.8800000000000006</v>
      </c>
      <c r="N115">
        <f t="shared" si="20"/>
        <v>0.03255046560673765</v>
      </c>
      <c r="Q115">
        <f t="shared" si="33"/>
        <v>0.8800000000000006</v>
      </c>
      <c r="R115">
        <f t="shared" si="21"/>
        <v>0.03713463189055471</v>
      </c>
      <c r="U115">
        <f t="shared" si="34"/>
        <v>0.8800000000000006</v>
      </c>
      <c r="V115">
        <f t="shared" si="27"/>
        <v>0.06175649059239105</v>
      </c>
      <c r="Y115">
        <f t="shared" si="35"/>
        <v>0.8800000000000006</v>
      </c>
      <c r="Z115">
        <f t="shared" si="22"/>
        <v>-0.441600000000001</v>
      </c>
    </row>
    <row r="116" spans="1:26" ht="12.75">
      <c r="A116">
        <f t="shared" si="28"/>
        <v>0.8900000000000006</v>
      </c>
      <c r="B116">
        <f t="shared" si="23"/>
        <v>0.17467299999999922</v>
      </c>
      <c r="D116">
        <f t="shared" si="29"/>
        <v>0.8900000000000006</v>
      </c>
      <c r="E116">
        <f t="shared" si="24"/>
        <v>0.028810091086548043</v>
      </c>
      <c r="G116">
        <f t="shared" si="30"/>
        <v>0.8900000000000006</v>
      </c>
      <c r="H116">
        <f t="shared" si="25"/>
        <v>0.034656313536754864</v>
      </c>
      <c r="J116">
        <f t="shared" si="31"/>
        <v>0.8900000000000006</v>
      </c>
      <c r="K116">
        <f t="shared" si="26"/>
        <v>0.12968177864995595</v>
      </c>
      <c r="M116">
        <f t="shared" si="32"/>
        <v>0.8900000000000006</v>
      </c>
      <c r="N116">
        <f t="shared" si="20"/>
        <v>0.03167130951234048</v>
      </c>
      <c r="Q116">
        <f t="shared" si="33"/>
        <v>0.8900000000000006</v>
      </c>
      <c r="R116">
        <f t="shared" si="21"/>
        <v>0.03589975469561689</v>
      </c>
      <c r="U116">
        <f t="shared" si="34"/>
        <v>0.8900000000000006</v>
      </c>
      <c r="V116">
        <f t="shared" si="27"/>
        <v>0.05869266039008669</v>
      </c>
      <c r="Y116">
        <f t="shared" si="35"/>
        <v>0.8900000000000006</v>
      </c>
      <c r="Z116">
        <f t="shared" si="22"/>
        <v>-0.46230000000000115</v>
      </c>
    </row>
    <row r="117" spans="1:26" ht="12.75">
      <c r="A117">
        <f t="shared" si="28"/>
        <v>0.9000000000000006</v>
      </c>
      <c r="B117">
        <f t="shared" si="23"/>
        <v>0.1611299999999992</v>
      </c>
      <c r="D117">
        <f t="shared" si="29"/>
        <v>0.9000000000000006</v>
      </c>
      <c r="E117">
        <f t="shared" si="24"/>
        <v>0.028496589183412722</v>
      </c>
      <c r="G117">
        <f t="shared" si="30"/>
        <v>0.9000000000000006</v>
      </c>
      <c r="H117">
        <f t="shared" si="25"/>
        <v>0.03375701752355374</v>
      </c>
      <c r="J117">
        <f t="shared" si="31"/>
        <v>0.9000000000000006</v>
      </c>
      <c r="K117">
        <f t="shared" si="26"/>
        <v>0.11990920373473252</v>
      </c>
      <c r="M117">
        <f t="shared" si="32"/>
        <v>0.9000000000000006</v>
      </c>
      <c r="N117">
        <f t="shared" si="20"/>
        <v>0.030851075471793426</v>
      </c>
      <c r="Q117">
        <f t="shared" si="33"/>
        <v>0.9000000000000006</v>
      </c>
      <c r="R117">
        <f t="shared" si="21"/>
        <v>0.03472039557397192</v>
      </c>
      <c r="U117">
        <f t="shared" si="34"/>
        <v>0.9000000000000006</v>
      </c>
      <c r="V117">
        <f t="shared" si="27"/>
        <v>0.05563450434804251</v>
      </c>
      <c r="Y117">
        <f t="shared" si="35"/>
        <v>0.9000000000000006</v>
      </c>
      <c r="Z117">
        <f t="shared" si="22"/>
        <v>-0.4830000000000013</v>
      </c>
    </row>
    <row r="118" spans="1:26" ht="12.75">
      <c r="A118">
        <f t="shared" si="28"/>
        <v>0.9100000000000006</v>
      </c>
      <c r="B118">
        <f t="shared" si="23"/>
        <v>0.1475869999999992</v>
      </c>
      <c r="D118">
        <f t="shared" si="29"/>
        <v>0.9100000000000006</v>
      </c>
      <c r="E118">
        <f t="shared" si="24"/>
        <v>0.02818983668398624</v>
      </c>
      <c r="G118">
        <f t="shared" si="30"/>
        <v>0.9100000000000006</v>
      </c>
      <c r="H118">
        <f t="shared" si="25"/>
        <v>0.03287632257182628</v>
      </c>
      <c r="J118">
        <f t="shared" si="31"/>
        <v>0.9100000000000006</v>
      </c>
      <c r="K118">
        <f t="shared" si="26"/>
        <v>0.11020250550444893</v>
      </c>
      <c r="M118">
        <f t="shared" si="32"/>
        <v>0.9100000000000006</v>
      </c>
      <c r="N118">
        <f t="shared" si="20"/>
        <v>0.030088845468751284</v>
      </c>
      <c r="Q118">
        <f t="shared" si="33"/>
        <v>0.9100000000000006</v>
      </c>
      <c r="R118">
        <f t="shared" si="21"/>
        <v>0.03359518937264891</v>
      </c>
      <c r="U118">
        <f t="shared" si="34"/>
        <v>0.9100000000000006</v>
      </c>
      <c r="V118">
        <f t="shared" si="27"/>
        <v>0.05258183540603012</v>
      </c>
      <c r="Y118">
        <f t="shared" si="35"/>
        <v>0.9100000000000006</v>
      </c>
      <c r="Z118">
        <f t="shared" si="22"/>
        <v>-0.5037000000000011</v>
      </c>
    </row>
    <row r="119" spans="1:26" ht="12.75">
      <c r="A119">
        <f t="shared" si="28"/>
        <v>0.9200000000000006</v>
      </c>
      <c r="B119">
        <f t="shared" si="23"/>
        <v>0.1340439999999992</v>
      </c>
      <c r="D119">
        <f t="shared" si="29"/>
        <v>0.9200000000000006</v>
      </c>
      <c r="E119">
        <f t="shared" si="24"/>
        <v>0.027889617946991938</v>
      </c>
      <c r="G119">
        <f t="shared" si="30"/>
        <v>0.9200000000000006</v>
      </c>
      <c r="H119">
        <f t="shared" si="25"/>
        <v>0.03201365747179252</v>
      </c>
      <c r="J119">
        <f t="shared" si="31"/>
        <v>0.9200000000000006</v>
      </c>
      <c r="K119">
        <f t="shared" si="26"/>
        <v>0.10056102008703063</v>
      </c>
      <c r="M119">
        <f t="shared" si="32"/>
        <v>0.9200000000000006</v>
      </c>
      <c r="N119">
        <f t="shared" si="20"/>
        <v>0.02938372845522646</v>
      </c>
      <c r="Q119">
        <f t="shared" si="33"/>
        <v>0.9200000000000006</v>
      </c>
      <c r="R119">
        <f t="shared" si="21"/>
        <v>0.03252281409531656</v>
      </c>
      <c r="U119">
        <f t="shared" si="34"/>
        <v>0.9200000000000006</v>
      </c>
      <c r="V119">
        <f t="shared" si="27"/>
        <v>0.04953447463687449</v>
      </c>
      <c r="Y119">
        <f t="shared" si="35"/>
        <v>0.9200000000000006</v>
      </c>
      <c r="Z119">
        <f t="shared" si="22"/>
        <v>-0.5244000000000011</v>
      </c>
    </row>
    <row r="120" spans="1:26" ht="12.75">
      <c r="A120">
        <f t="shared" si="28"/>
        <v>0.9300000000000006</v>
      </c>
      <c r="B120">
        <f t="shared" si="23"/>
        <v>0.12050099999999918</v>
      </c>
      <c r="D120">
        <f t="shared" si="29"/>
        <v>0.9300000000000006</v>
      </c>
      <c r="E120">
        <f t="shared" si="24"/>
        <v>0.027595726420577657</v>
      </c>
      <c r="G120">
        <f t="shared" si="30"/>
        <v>0.9300000000000006</v>
      </c>
      <c r="H120">
        <f t="shared" si="25"/>
        <v>0.031168474164652172</v>
      </c>
      <c r="J120">
        <f t="shared" si="31"/>
        <v>0.9300000000000006</v>
      </c>
      <c r="K120">
        <f t="shared" si="26"/>
        <v>0.09098409250076393</v>
      </c>
      <c r="M120">
        <f t="shared" si="32"/>
        <v>0.9300000000000006</v>
      </c>
      <c r="N120">
        <f t="shared" si="20"/>
        <v>0.028734859233720322</v>
      </c>
      <c r="Q120">
        <f t="shared" si="33"/>
        <v>0.9300000000000006</v>
      </c>
      <c r="R120">
        <f t="shared" si="21"/>
        <v>0.03150198912491032</v>
      </c>
      <c r="U120">
        <f t="shared" si="34"/>
        <v>0.9300000000000006</v>
      </c>
      <c r="V120">
        <f t="shared" si="27"/>
        <v>0.046492250809193336</v>
      </c>
      <c r="Y120">
        <f t="shared" si="35"/>
        <v>0.9300000000000006</v>
      </c>
      <c r="Z120">
        <f t="shared" si="22"/>
        <v>-0.5451000000000013</v>
      </c>
    </row>
    <row r="121" spans="1:26" ht="12.75">
      <c r="A121">
        <f t="shared" si="28"/>
        <v>0.9400000000000006</v>
      </c>
      <c r="B121">
        <f t="shared" si="23"/>
        <v>0.10695799999999916</v>
      </c>
      <c r="D121">
        <f t="shared" si="29"/>
        <v>0.9400000000000006</v>
      </c>
      <c r="E121">
        <f t="shared" si="24"/>
        <v>0.027307964168402945</v>
      </c>
      <c r="G121">
        <f t="shared" si="30"/>
        <v>0.9400000000000006</v>
      </c>
      <c r="H121">
        <f t="shared" si="25"/>
        <v>0.030340246581470633</v>
      </c>
      <c r="J121">
        <f t="shared" si="31"/>
        <v>0.9400000000000006</v>
      </c>
      <c r="K121">
        <f t="shared" si="26"/>
        <v>0.08147107650597099</v>
      </c>
      <c r="M121">
        <f t="shared" si="32"/>
        <v>0.9400000000000006</v>
      </c>
      <c r="N121">
        <f t="shared" si="20"/>
        <v>0.02814139739823513</v>
      </c>
      <c r="Q121">
        <f t="shared" si="33"/>
        <v>0.9400000000000006</v>
      </c>
      <c r="R121">
        <f t="shared" si="21"/>
        <v>0.030531473537939724</v>
      </c>
      <c r="U121">
        <f t="shared" si="34"/>
        <v>0.9400000000000006</v>
      </c>
      <c r="V121">
        <f t="shared" si="27"/>
        <v>0.04345499997804575</v>
      </c>
      <c r="Y121">
        <f t="shared" si="35"/>
        <v>0.9400000000000006</v>
      </c>
      <c r="Z121">
        <f t="shared" si="22"/>
        <v>-0.5658000000000014</v>
      </c>
    </row>
    <row r="122" spans="1:26" ht="12.75">
      <c r="A122">
        <f t="shared" si="28"/>
        <v>0.9500000000000006</v>
      </c>
      <c r="B122">
        <f t="shared" si="23"/>
        <v>0.09341499999999915</v>
      </c>
      <c r="D122">
        <f t="shared" si="29"/>
        <v>0.9500000000000006</v>
      </c>
      <c r="E122">
        <f t="shared" si="24"/>
        <v>0.02702614142507152</v>
      </c>
      <c r="G122">
        <f t="shared" si="30"/>
        <v>0.9500000000000006</v>
      </c>
      <c r="H122">
        <f t="shared" si="25"/>
        <v>0.029528469551252625</v>
      </c>
      <c r="J122">
        <f t="shared" si="31"/>
        <v>0.9500000000000006</v>
      </c>
      <c r="K122">
        <f t="shared" si="26"/>
        <v>0.07202133445964552</v>
      </c>
      <c r="M122">
        <f t="shared" si="32"/>
        <v>0.9500000000000006</v>
      </c>
      <c r="N122">
        <f t="shared" si="20"/>
        <v>0.02760252633043686</v>
      </c>
      <c r="Q122">
        <f t="shared" si="33"/>
        <v>0.9500000000000006</v>
      </c>
      <c r="R122">
        <f t="shared" si="21"/>
        <v>0.02961006450479381</v>
      </c>
      <c r="U122">
        <f t="shared" si="34"/>
        <v>0.9500000000000006</v>
      </c>
      <c r="V122">
        <f t="shared" si="27"/>
        <v>0.04042256510143613</v>
      </c>
      <c r="Y122">
        <f t="shared" si="35"/>
        <v>0.9500000000000006</v>
      </c>
      <c r="Z122">
        <f t="shared" si="22"/>
        <v>-0.5865000000000012</v>
      </c>
    </row>
    <row r="123" spans="1:26" ht="12.75">
      <c r="A123">
        <f t="shared" si="28"/>
        <v>0.9600000000000006</v>
      </c>
      <c r="B123">
        <f t="shared" si="23"/>
        <v>0.07987199999999914</v>
      </c>
      <c r="D123">
        <f t="shared" si="29"/>
        <v>0.9600000000000006</v>
      </c>
      <c r="E123">
        <f t="shared" si="24"/>
        <v>0.02675007617881051</v>
      </c>
      <c r="G123">
        <f t="shared" si="30"/>
        <v>0.9600000000000006</v>
      </c>
      <c r="H123">
        <f t="shared" si="25"/>
        <v>0.028732657773440515</v>
      </c>
      <c r="J123">
        <f t="shared" si="31"/>
        <v>0.9600000000000006</v>
      </c>
      <c r="K123">
        <f t="shared" si="26"/>
        <v>0.06263423717297881</v>
      </c>
      <c r="M123">
        <f t="shared" si="32"/>
        <v>0.9600000000000006</v>
      </c>
      <c r="N123">
        <f>B$19*((M123*B$20+(1-M123)*B$19)/B$19)*(1-M123^O$27)+(B$20*B$19/(M123*B$19+(1-M123)*B$20))*M123^O$27</f>
        <v>0.0271174522475141</v>
      </c>
      <c r="Q123">
        <f t="shared" si="33"/>
        <v>0.9600000000000006</v>
      </c>
      <c r="R123">
        <f>B$19*((2*(1-Q123)*B$19+(1-2*Q123)*B$20)/((2+Q123)*B$19+(1-Q123)*B$20))*(1-Q123^S$27)+B$20*(((3-2*Q123)*B$19+2*Q123*B$20)/(Q123*B$19+(3-Q123)*B$20))*Q123^S$27</f>
        <v>0.028736595770771534</v>
      </c>
      <c r="U123">
        <f t="shared" si="34"/>
        <v>0.9600000000000006</v>
      </c>
      <c r="V123">
        <f t="shared" si="27"/>
        <v>0.037394795680785076</v>
      </c>
      <c r="Y123">
        <f t="shared" si="35"/>
        <v>0.9600000000000006</v>
      </c>
      <c r="Z123">
        <f>B$19*(1-1.5*Y123)</f>
        <v>-0.6072000000000011</v>
      </c>
    </row>
    <row r="124" spans="1:26" ht="12.75">
      <c r="A124">
        <f t="shared" si="28"/>
        <v>0.9700000000000006</v>
      </c>
      <c r="B124">
        <f t="shared" si="23"/>
        <v>0.06632899999999912</v>
      </c>
      <c r="D124">
        <f t="shared" si="29"/>
        <v>0.9700000000000006</v>
      </c>
      <c r="E124">
        <f t="shared" si="24"/>
        <v>0.026479593779468107</v>
      </c>
      <c r="G124">
        <f t="shared" si="30"/>
        <v>0.9700000000000006</v>
      </c>
      <c r="H124">
        <f t="shared" si="25"/>
        <v>0.027952344850446214</v>
      </c>
      <c r="J124">
        <f t="shared" si="31"/>
        <v>0.9700000000000006</v>
      </c>
      <c r="K124">
        <f t="shared" si="26"/>
        <v>0.05330916377170976</v>
      </c>
      <c r="M124">
        <f t="shared" si="32"/>
        <v>0.9700000000000006</v>
      </c>
      <c r="N124">
        <f>B$19*((M124*B$20+(1-M124)*B$19)/B$19)*(1-M124^O$27)+(B$20*B$19/(M124*B$19+(1-M124)*B$20))*M124^O$27</f>
        <v>0.026685403298529684</v>
      </c>
      <c r="Q124">
        <f t="shared" si="33"/>
        <v>0.9700000000000006</v>
      </c>
      <c r="R124">
        <f>B$19*((2*(1-Q124)*B$19+(1-2*Q124)*B$20)/((2+Q124)*B$19+(1-Q124)*B$20))*(1-Q124^S$27)+B$20*(((3-2*Q124)*B$19+2*Q124*B$20)/(Q124*B$19+(3-Q124)*B$20))*Q124^S$27</f>
        <v>0.02790993621294047</v>
      </c>
      <c r="U124">
        <f t="shared" si="34"/>
        <v>0.9700000000000006</v>
      </c>
      <c r="V124">
        <f>((1-W$27)/((U124/B$20)+(U124/B$19)))+(B$20-B$19)*U124*W$27+B$19*W$27</f>
        <v>0.034371547423640236</v>
      </c>
      <c r="Y124">
        <f t="shared" si="35"/>
        <v>0.9700000000000006</v>
      </c>
      <c r="Z124">
        <f>B$19*(1-1.5*Y124)</f>
        <v>-0.6279000000000012</v>
      </c>
    </row>
    <row r="125" spans="1:26" ht="12.75">
      <c r="A125">
        <f t="shared" si="28"/>
        <v>0.9800000000000006</v>
      </c>
      <c r="B125">
        <f t="shared" si="23"/>
        <v>0.052785999999999125</v>
      </c>
      <c r="D125">
        <f t="shared" si="29"/>
        <v>0.9800000000000006</v>
      </c>
      <c r="E125">
        <f t="shared" si="24"/>
        <v>0.026214526570055435</v>
      </c>
      <c r="G125">
        <f t="shared" si="30"/>
        <v>0.9800000000000006</v>
      </c>
      <c r="H125">
        <f t="shared" si="25"/>
        <v>0.027187082376163692</v>
      </c>
      <c r="J125">
        <f t="shared" si="31"/>
        <v>0.9800000000000006</v>
      </c>
      <c r="K125">
        <f t="shared" si="26"/>
        <v>0.04404550155923454</v>
      </c>
      <c r="M125">
        <f t="shared" si="32"/>
        <v>0.9800000000000006</v>
      </c>
      <c r="N125">
        <f>B$19*((M125*B$20+(1-M125)*B$19)/B$19)*(1-M125^O$27)+(B$20*B$19/(M125*B$19+(1-M125)*B$20))*M125^O$27</f>
        <v>0.02630562870629226</v>
      </c>
      <c r="Q125">
        <f t="shared" si="33"/>
        <v>0.9800000000000006</v>
      </c>
      <c r="R125">
        <f>B$19*((2*(1-Q125)*B$19+(1-2*Q125)*B$20)/((2+Q125)*B$19+(1-Q125)*B$20))*(1-Q125^S$27)+B$20*(((3-2*Q125)*B$19+2*Q125*B$20)/(Q125*B$19+(3-Q125)*B$20))*Q125^S$27</f>
        <v>0.027128988468272056</v>
      </c>
      <c r="U125">
        <f t="shared" si="34"/>
        <v>0.9800000000000006</v>
      </c>
      <c r="V125">
        <f>((1-W$27)/((U125/B$20)+(U125/B$19)))+(B$20-B$19)*U125*W$27+B$19*W$27</f>
        <v>0.03135268192703716</v>
      </c>
      <c r="Y125">
        <f t="shared" si="35"/>
        <v>0.9800000000000006</v>
      </c>
      <c r="Z125">
        <f>B$19*(1-1.5*Y125)</f>
        <v>-0.6486000000000014</v>
      </c>
    </row>
    <row r="126" spans="1:26" ht="12.75">
      <c r="A126">
        <f t="shared" si="28"/>
        <v>0.9900000000000007</v>
      </c>
      <c r="B126">
        <f t="shared" si="23"/>
        <v>0.03924299999999911</v>
      </c>
      <c r="D126">
        <f t="shared" si="29"/>
        <v>0.9900000000000007</v>
      </c>
      <c r="E126">
        <f t="shared" si="24"/>
        <v>0.0259547135401992</v>
      </c>
      <c r="G126">
        <f t="shared" si="30"/>
        <v>0.9900000000000007</v>
      </c>
      <c r="H126">
        <f t="shared" si="25"/>
        <v>0.02643643907671926</v>
      </c>
      <c r="J126">
        <f t="shared" si="31"/>
        <v>0.9900000000000007</v>
      </c>
      <c r="K126">
        <f t="shared" si="26"/>
        <v>0.03484264588241136</v>
      </c>
      <c r="M126">
        <f t="shared" si="32"/>
        <v>0.9900000000000007</v>
      </c>
      <c r="N126">
        <f>B$19*((M126*B$20+(1-M126)*B$19)/B$19)*(1-M126^O$27)+(B$20*B$19/(M126*B$19+(1-M126)*B$20))*M126^O$27</f>
        <v>0.025977397951987096</v>
      </c>
      <c r="Q126">
        <f t="shared" si="33"/>
        <v>0.9900000000000007</v>
      </c>
      <c r="R126">
        <f>B$19*((2*(1-Q126)*B$19+(1-2*Q126)*B$20)/((2+Q126)*B$19+(1-Q126)*B$20))*(1-Q126^S$27)+B$20*(((3-2*Q126)*B$19+2*Q126*B$20)/(Q126*B$19+(3-Q126)*B$20))*Q126^S$27</f>
        <v>0.026392687628819855</v>
      </c>
      <c r="U126">
        <f t="shared" si="34"/>
        <v>0.9900000000000007</v>
      </c>
      <c r="V126">
        <f>((1-W$27)/((U126/B$20)+(U126/B$19)))+(B$20-B$19)*U126*W$27+B$19*W$27</f>
        <v>0.02833806638005043</v>
      </c>
      <c r="Y126">
        <f t="shared" si="35"/>
        <v>0.9900000000000007</v>
      </c>
      <c r="Z126">
        <f>B$19*(1-1.5*Y126)</f>
        <v>-0.6693000000000013</v>
      </c>
    </row>
    <row r="127" spans="1:26" ht="12.75">
      <c r="A127">
        <f t="shared" si="28"/>
        <v>1.0000000000000007</v>
      </c>
      <c r="B127">
        <f t="shared" si="23"/>
        <v>0.0256999999999991</v>
      </c>
      <c r="D127">
        <f t="shared" si="29"/>
        <v>1.0000000000000007</v>
      </c>
      <c r="E127">
        <f t="shared" si="24"/>
        <v>0.025699999999999983</v>
      </c>
      <c r="G127">
        <f t="shared" si="30"/>
        <v>1.0000000000000007</v>
      </c>
      <c r="H127">
        <f t="shared" si="25"/>
        <v>0.025699999999999952</v>
      </c>
      <c r="J127">
        <f t="shared" si="31"/>
        <v>1.0000000000000007</v>
      </c>
      <c r="K127">
        <f t="shared" si="26"/>
        <v>0.025699999999999393</v>
      </c>
      <c r="M127">
        <f t="shared" si="32"/>
        <v>1.0000000000000007</v>
      </c>
      <c r="N127">
        <f>B$19*((M127*B$20+(1-M127)*B$19)/B$19)*(1-M127^O$27)+(B$20*B$19/(M127*B$19+(1-M127)*B$20))*M127^O$27</f>
        <v>0.025699999999999983</v>
      </c>
      <c r="Q127">
        <f t="shared" si="33"/>
        <v>1.0000000000000007</v>
      </c>
      <c r="R127">
        <f>B$19*((2*(1-Q127)*B$19+(1-2*Q127)*B$20)/((2+Q127)*B$19+(1-Q127)*B$20))*(1-Q127^S$27)+B$20*(((3-2*Q127)*B$19+2*Q127*B$20)/(Q127*B$19+(3-Q127)*B$20))*Q127^S$27</f>
        <v>0.02569999999999997</v>
      </c>
      <c r="U127">
        <f t="shared" si="34"/>
        <v>1.0000000000000007</v>
      </c>
      <c r="V127">
        <f>((1-W$27)/((U127/B$20)+(U127/B$19)))+(B$20-B$19)*U127*W$27+B$19*W$27</f>
        <v>0.025327573284191385</v>
      </c>
      <c r="Y127">
        <f t="shared" si="35"/>
        <v>1.0000000000000007</v>
      </c>
      <c r="Z127">
        <f>B$19*(1-1.5*Y127)</f>
        <v>-0.6900000000000012</v>
      </c>
    </row>
  </sheetData>
  <sheetProtection/>
  <printOptions/>
  <pageMargins left="0.7" right="0.7" top="0.75" bottom="0.75" header="0.3" footer="0.3"/>
  <pageSetup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82"/>
  <sheetViews>
    <sheetView zoomScale="70" zoomScaleNormal="70" zoomScalePageLayoutView="0" workbookViewId="0" topLeftCell="A1">
      <selection activeCell="F62" sqref="F62"/>
    </sheetView>
  </sheetViews>
  <sheetFormatPr defaultColWidth="9.140625" defaultRowHeight="12.75"/>
  <cols>
    <col min="1" max="1" width="16.421875" style="0" customWidth="1"/>
    <col min="2" max="2" width="51.140625" style="0" customWidth="1"/>
    <col min="3" max="3" width="8.8515625" style="0" customWidth="1"/>
    <col min="4" max="4" width="0.13671875" style="0" customWidth="1"/>
    <col min="5" max="5" width="13.421875" style="0" customWidth="1"/>
    <col min="6" max="6" width="8.8515625" style="0" customWidth="1"/>
    <col min="7" max="7" width="12.7109375" style="0" customWidth="1"/>
    <col min="8" max="8" width="13.00390625" style="0" customWidth="1"/>
    <col min="9" max="9" width="16.140625" style="0" customWidth="1"/>
    <col min="10" max="10" width="17.28125" style="0" customWidth="1"/>
    <col min="11" max="11" width="21.8515625" style="0" customWidth="1"/>
    <col min="16" max="16" width="22.8515625" style="0" customWidth="1"/>
    <col min="17" max="17" width="29.7109375" style="0" customWidth="1"/>
    <col min="19" max="19" width="31.28125" style="0" customWidth="1"/>
  </cols>
  <sheetData>
    <row r="1" ht="12.75">
      <c r="B1" t="s">
        <v>73</v>
      </c>
    </row>
    <row r="3" s="107" customFormat="1" ht="13.5" thickBot="1">
      <c r="B3" s="107" t="s">
        <v>116</v>
      </c>
    </row>
    <row r="4" spans="1:16" ht="19.5" customHeight="1" thickBot="1">
      <c r="A4" s="55" t="s">
        <v>74</v>
      </c>
      <c r="B4" s="1" t="s">
        <v>0</v>
      </c>
      <c r="C4" s="21" t="s">
        <v>1</v>
      </c>
      <c r="D4" s="2" t="s">
        <v>2</v>
      </c>
      <c r="E4" s="2" t="s">
        <v>3</v>
      </c>
      <c r="F4" s="2" t="s">
        <v>4</v>
      </c>
      <c r="G4" s="2" t="s">
        <v>39</v>
      </c>
      <c r="H4" s="3" t="s">
        <v>5</v>
      </c>
      <c r="I4" s="70" t="s">
        <v>67</v>
      </c>
      <c r="J4" s="70" t="s">
        <v>69</v>
      </c>
      <c r="K4" s="56" t="s">
        <v>75</v>
      </c>
      <c r="M4" s="56" t="s">
        <v>85</v>
      </c>
      <c r="N4" s="56" t="s">
        <v>86</v>
      </c>
      <c r="P4" s="56" t="s">
        <v>117</v>
      </c>
    </row>
    <row r="5" spans="1:16" ht="19.5" customHeight="1">
      <c r="A5" s="11">
        <v>4</v>
      </c>
      <c r="B5" s="99" t="s">
        <v>9</v>
      </c>
      <c r="C5" s="77" t="s">
        <v>55</v>
      </c>
      <c r="D5" s="78" t="s">
        <v>33</v>
      </c>
      <c r="E5" s="78" t="s">
        <v>36</v>
      </c>
      <c r="F5" s="78">
        <v>10</v>
      </c>
      <c r="G5" s="13">
        <v>0.22</v>
      </c>
      <c r="H5" s="97" t="s">
        <v>35</v>
      </c>
      <c r="I5" s="77">
        <v>0.2829768804235645</v>
      </c>
      <c r="J5" s="78">
        <v>0.034349553572764716</v>
      </c>
      <c r="K5" s="103">
        <f aca="true" t="shared" si="0" ref="K5:K10">(F5/G5)^0.9</f>
        <v>31.0327017321846</v>
      </c>
      <c r="L5" s="61"/>
      <c r="M5" s="61">
        <v>5</v>
      </c>
      <c r="N5" s="61"/>
      <c r="O5" s="61"/>
      <c r="P5" s="62"/>
    </row>
    <row r="6" spans="1:16" ht="19.5" customHeight="1">
      <c r="A6" s="11">
        <v>8</v>
      </c>
      <c r="B6" s="6" t="s">
        <v>13</v>
      </c>
      <c r="C6" s="11" t="s">
        <v>30</v>
      </c>
      <c r="D6" s="12" t="s">
        <v>34</v>
      </c>
      <c r="E6" s="12" t="s">
        <v>36</v>
      </c>
      <c r="F6" s="12">
        <v>4.5</v>
      </c>
      <c r="G6" s="13">
        <v>0.31</v>
      </c>
      <c r="H6" s="15" t="s">
        <v>35</v>
      </c>
      <c r="I6" s="104">
        <v>0.2953305643609762</v>
      </c>
      <c r="J6" s="102">
        <v>0.0469862141936247</v>
      </c>
      <c r="K6" s="102">
        <f t="shared" si="0"/>
        <v>11.108763934610892</v>
      </c>
      <c r="L6" s="64"/>
      <c r="M6" s="64">
        <v>1.5</v>
      </c>
      <c r="N6" s="64"/>
      <c r="O6" s="64"/>
      <c r="P6" s="65"/>
    </row>
    <row r="7" spans="1:16" ht="19.5" customHeight="1">
      <c r="A7" s="11">
        <v>9</v>
      </c>
      <c r="B7" s="6" t="s">
        <v>14</v>
      </c>
      <c r="C7" s="11" t="s">
        <v>30</v>
      </c>
      <c r="D7" s="12" t="s">
        <v>34</v>
      </c>
      <c r="E7" s="12" t="s">
        <v>36</v>
      </c>
      <c r="F7" s="12">
        <v>4.5</v>
      </c>
      <c r="G7" s="13">
        <v>0.31</v>
      </c>
      <c r="H7" s="15" t="s">
        <v>35</v>
      </c>
      <c r="I7" s="11">
        <v>0.29127849759115143</v>
      </c>
      <c r="J7" s="12">
        <v>0.020327502078813803</v>
      </c>
      <c r="K7" s="102">
        <f t="shared" si="0"/>
        <v>11.108763934610892</v>
      </c>
      <c r="L7" s="64"/>
      <c r="M7" s="64">
        <v>1.5</v>
      </c>
      <c r="N7" s="64"/>
      <c r="O7" s="64"/>
      <c r="P7" s="65"/>
    </row>
    <row r="8" spans="1:16" ht="19.5" customHeight="1">
      <c r="A8" s="11">
        <v>18</v>
      </c>
      <c r="B8" s="6" t="s">
        <v>23</v>
      </c>
      <c r="C8" s="11" t="s">
        <v>30</v>
      </c>
      <c r="D8" s="12" t="s">
        <v>42</v>
      </c>
      <c r="E8" s="12" t="s">
        <v>36</v>
      </c>
      <c r="F8" s="12">
        <v>18</v>
      </c>
      <c r="G8" s="13">
        <v>0.19</v>
      </c>
      <c r="H8" s="15" t="s">
        <v>35</v>
      </c>
      <c r="I8" s="11">
        <v>0.3548871468357926</v>
      </c>
      <c r="J8" s="12">
        <v>0.017526888371351936</v>
      </c>
      <c r="K8" s="102">
        <f t="shared" si="0"/>
        <v>60.09896789382514</v>
      </c>
      <c r="L8" s="64"/>
      <c r="M8" s="64">
        <v>10</v>
      </c>
      <c r="N8" s="64"/>
      <c r="O8" s="64"/>
      <c r="P8" s="65"/>
    </row>
    <row r="9" spans="1:16" ht="12.75">
      <c r="A9" s="11">
        <v>19</v>
      </c>
      <c r="B9" s="6" t="s">
        <v>24</v>
      </c>
      <c r="C9" s="11" t="s">
        <v>30</v>
      </c>
      <c r="D9" s="12" t="s">
        <v>42</v>
      </c>
      <c r="E9" s="12" t="s">
        <v>36</v>
      </c>
      <c r="F9" s="12">
        <v>18</v>
      </c>
      <c r="G9" s="13">
        <v>0.19</v>
      </c>
      <c r="H9" s="15" t="s">
        <v>35</v>
      </c>
      <c r="I9" s="11">
        <v>0.32928743024690427</v>
      </c>
      <c r="J9" s="12">
        <v>0.04700370370338353</v>
      </c>
      <c r="K9" s="102">
        <f t="shared" si="0"/>
        <v>60.09896789382514</v>
      </c>
      <c r="L9" s="64"/>
      <c r="M9" s="64">
        <v>10</v>
      </c>
      <c r="N9" s="64"/>
      <c r="O9" s="64"/>
      <c r="P9" s="65"/>
    </row>
    <row r="10" spans="1:16" ht="12.75">
      <c r="A10" s="80">
        <v>61</v>
      </c>
      <c r="B10" s="75" t="s">
        <v>104</v>
      </c>
      <c r="C10" s="100" t="s">
        <v>55</v>
      </c>
      <c r="D10" s="80" t="s">
        <v>33</v>
      </c>
      <c r="E10" s="80" t="s">
        <v>36</v>
      </c>
      <c r="F10" s="80">
        <v>10</v>
      </c>
      <c r="G10" s="96">
        <v>0.22</v>
      </c>
      <c r="H10" s="101" t="s">
        <v>35</v>
      </c>
      <c r="I10" s="100">
        <v>0.3841133613879324</v>
      </c>
      <c r="J10" s="80">
        <v>0.02471972633810726</v>
      </c>
      <c r="K10" s="102">
        <f t="shared" si="0"/>
        <v>31.0327017321846</v>
      </c>
      <c r="L10" s="64"/>
      <c r="M10" s="64">
        <v>5</v>
      </c>
      <c r="N10" s="64"/>
      <c r="O10" s="64"/>
      <c r="P10" s="65"/>
    </row>
    <row r="11" spans="1:16" ht="12.75">
      <c r="A11" s="80">
        <v>88</v>
      </c>
      <c r="B11" s="59" t="s">
        <v>114</v>
      </c>
      <c r="C11" s="11" t="s">
        <v>55</v>
      </c>
      <c r="D11" s="12" t="s">
        <v>33</v>
      </c>
      <c r="E11" s="12" t="s">
        <v>36</v>
      </c>
      <c r="F11" s="12">
        <v>10</v>
      </c>
      <c r="G11" s="13">
        <v>0.22</v>
      </c>
      <c r="H11" s="15" t="s">
        <v>35</v>
      </c>
      <c r="I11" s="11">
        <v>0.2686770168142902</v>
      </c>
      <c r="J11" s="80">
        <v>0.0036238366219923414</v>
      </c>
      <c r="K11" s="80">
        <v>0.005014711919304701</v>
      </c>
      <c r="L11" s="12"/>
      <c r="M11" s="12">
        <v>5</v>
      </c>
      <c r="N11" s="80"/>
      <c r="O11" s="39"/>
      <c r="P11" s="53">
        <v>85</v>
      </c>
    </row>
    <row r="12" spans="1:16" ht="13.5" thickBot="1">
      <c r="A12" s="80">
        <v>89</v>
      </c>
      <c r="B12" s="60" t="s">
        <v>115</v>
      </c>
      <c r="C12" s="18" t="s">
        <v>55</v>
      </c>
      <c r="D12" s="17" t="s">
        <v>33</v>
      </c>
      <c r="E12" s="17" t="s">
        <v>36</v>
      </c>
      <c r="F12" s="17">
        <v>10</v>
      </c>
      <c r="G12" s="19">
        <v>0.22</v>
      </c>
      <c r="H12" s="20" t="s">
        <v>35</v>
      </c>
      <c r="I12" s="18">
        <v>0.2663547067605718</v>
      </c>
      <c r="J12" s="81">
        <v>0.006101722729870759</v>
      </c>
      <c r="K12" s="81">
        <v>0.008229266549332885</v>
      </c>
      <c r="L12" s="17"/>
      <c r="M12" s="17">
        <v>5</v>
      </c>
      <c r="N12" s="81"/>
      <c r="O12" s="69"/>
      <c r="P12" s="68">
        <v>85</v>
      </c>
    </row>
    <row r="20" ht="12.75">
      <c r="P20" t="s">
        <v>182</v>
      </c>
    </row>
    <row r="21" ht="12.75">
      <c r="P21" t="s">
        <v>183</v>
      </c>
    </row>
    <row r="34" s="107" customFormat="1" ht="13.5" thickBot="1">
      <c r="B34" s="107" t="s">
        <v>118</v>
      </c>
    </row>
    <row r="35" spans="1:19" ht="13.5" thickBot="1">
      <c r="A35" s="55" t="s">
        <v>74</v>
      </c>
      <c r="B35" s="1" t="s">
        <v>0</v>
      </c>
      <c r="C35" s="21" t="s">
        <v>1</v>
      </c>
      <c r="D35" s="2" t="s">
        <v>2</v>
      </c>
      <c r="E35" s="2" t="s">
        <v>3</v>
      </c>
      <c r="F35" s="2" t="s">
        <v>4</v>
      </c>
      <c r="G35" s="2" t="s">
        <v>39</v>
      </c>
      <c r="H35" s="3" t="s">
        <v>5</v>
      </c>
      <c r="I35" s="2" t="s">
        <v>67</v>
      </c>
      <c r="J35" s="2" t="s">
        <v>69</v>
      </c>
      <c r="K35" s="56" t="s">
        <v>75</v>
      </c>
      <c r="M35" s="56" t="s">
        <v>85</v>
      </c>
      <c r="N35" s="56" t="s">
        <v>86</v>
      </c>
      <c r="P35" s="56" t="s">
        <v>88</v>
      </c>
      <c r="Q35" s="56" t="s">
        <v>89</v>
      </c>
      <c r="R35" s="56" t="s">
        <v>87</v>
      </c>
      <c r="S35" s="56" t="s">
        <v>90</v>
      </c>
    </row>
    <row r="36" spans="1:19" ht="12.75">
      <c r="A36" s="11">
        <v>4</v>
      </c>
      <c r="B36" s="6" t="s">
        <v>9</v>
      </c>
      <c r="C36" s="11" t="s">
        <v>55</v>
      </c>
      <c r="D36" s="12" t="s">
        <v>33</v>
      </c>
      <c r="E36" s="12" t="s">
        <v>36</v>
      </c>
      <c r="F36" s="12">
        <v>10</v>
      </c>
      <c r="G36" s="13">
        <v>0.22</v>
      </c>
      <c r="H36" s="15" t="s">
        <v>35</v>
      </c>
      <c r="I36" s="12">
        <v>0.2919915064101956</v>
      </c>
      <c r="J36" s="12">
        <v>0.03662171066513774</v>
      </c>
      <c r="K36" s="54">
        <f>(F36/G36)^0.9</f>
        <v>31.0327017321846</v>
      </c>
      <c r="M36">
        <v>5</v>
      </c>
      <c r="P36">
        <f aca="true" t="shared" si="1" ref="P36:P41">(F36+M36)*SQRT(2)/F36</f>
        <v>2.121320343559643</v>
      </c>
      <c r="Q36">
        <f aca="true" t="shared" si="2" ref="Q36:Q41">4*((F36+M36)*SQRT(2))^2/(PI()*(F36)^2)</f>
        <v>5.729577951308233</v>
      </c>
      <c r="R36">
        <f aca="true" t="shared" si="3" ref="R36:S41">1/P36</f>
        <v>0.4714045207910316</v>
      </c>
      <c r="S36">
        <f t="shared" si="3"/>
        <v>0.17453292519943292</v>
      </c>
    </row>
    <row r="37" spans="1:19" ht="12.75">
      <c r="A37" s="11">
        <v>9</v>
      </c>
      <c r="B37" s="6" t="s">
        <v>14</v>
      </c>
      <c r="C37" s="11" t="s">
        <v>30</v>
      </c>
      <c r="D37" s="12" t="s">
        <v>34</v>
      </c>
      <c r="E37" s="12" t="s">
        <v>36</v>
      </c>
      <c r="F37" s="12">
        <v>4.5</v>
      </c>
      <c r="G37" s="13">
        <v>0.31</v>
      </c>
      <c r="H37" s="15" t="s">
        <v>35</v>
      </c>
      <c r="I37" s="5">
        <v>0.3028566189970011</v>
      </c>
      <c r="J37" s="5">
        <v>0.021953510579700956</v>
      </c>
      <c r="K37" s="54">
        <f>(F37/G37)^0.9</f>
        <v>11.108763934610892</v>
      </c>
      <c r="M37">
        <v>1.5</v>
      </c>
      <c r="P37">
        <f t="shared" si="1"/>
        <v>1.885618083164127</v>
      </c>
      <c r="Q37">
        <f t="shared" si="2"/>
        <v>4.5270739368361355</v>
      </c>
      <c r="R37">
        <f t="shared" si="3"/>
        <v>0.5303300858899106</v>
      </c>
      <c r="S37">
        <f t="shared" si="3"/>
        <v>0.22089323345553227</v>
      </c>
    </row>
    <row r="38" spans="1:19" ht="12.75">
      <c r="A38" s="11">
        <v>18</v>
      </c>
      <c r="B38" s="6" t="s">
        <v>23</v>
      </c>
      <c r="C38" s="11" t="s">
        <v>30</v>
      </c>
      <c r="D38" s="12" t="s">
        <v>42</v>
      </c>
      <c r="E38" s="12" t="s">
        <v>36</v>
      </c>
      <c r="F38" s="12">
        <v>18</v>
      </c>
      <c r="G38" s="13">
        <v>0.19</v>
      </c>
      <c r="H38" s="15" t="s">
        <v>35</v>
      </c>
      <c r="I38" s="12">
        <v>0.3635360516950325</v>
      </c>
      <c r="J38" s="12">
        <v>0.018412425962264296</v>
      </c>
      <c r="K38" s="54">
        <f>(F38/G38)^0.9</f>
        <v>60.09896789382514</v>
      </c>
      <c r="M38">
        <v>10</v>
      </c>
      <c r="P38">
        <f t="shared" si="1"/>
        <v>2.199887763691481</v>
      </c>
      <c r="Q38">
        <f t="shared" si="2"/>
        <v>6.1618506362491825</v>
      </c>
      <c r="R38">
        <f t="shared" si="3"/>
        <v>0.45456864504849487</v>
      </c>
      <c r="S38">
        <f t="shared" si="3"/>
        <v>0.16228890621222783</v>
      </c>
    </row>
    <row r="39" spans="1:19" ht="12.75">
      <c r="A39" s="80">
        <v>61</v>
      </c>
      <c r="B39" s="75" t="s">
        <v>104</v>
      </c>
      <c r="C39" s="100" t="s">
        <v>55</v>
      </c>
      <c r="D39" s="80" t="s">
        <v>33</v>
      </c>
      <c r="E39" s="80" t="s">
        <v>36</v>
      </c>
      <c r="F39" s="80">
        <v>10</v>
      </c>
      <c r="G39" s="96">
        <v>0.22</v>
      </c>
      <c r="H39" s="101" t="s">
        <v>35</v>
      </c>
      <c r="I39" s="100">
        <v>0.3841133613879324</v>
      </c>
      <c r="J39" s="80">
        <v>0.02471972633810726</v>
      </c>
      <c r="K39" s="102">
        <f>(F39/G39)^0.9</f>
        <v>31.0327017321846</v>
      </c>
      <c r="L39" s="64"/>
      <c r="M39" s="64">
        <v>5</v>
      </c>
      <c r="N39" s="64"/>
      <c r="O39" s="64"/>
      <c r="P39">
        <f t="shared" si="1"/>
        <v>2.121320343559643</v>
      </c>
      <c r="Q39">
        <f t="shared" si="2"/>
        <v>5.729577951308233</v>
      </c>
      <c r="R39">
        <f t="shared" si="3"/>
        <v>0.4714045207910316</v>
      </c>
      <c r="S39">
        <f t="shared" si="3"/>
        <v>0.17453292519943292</v>
      </c>
    </row>
    <row r="40" spans="1:19" ht="12.75">
      <c r="A40" s="80">
        <v>88</v>
      </c>
      <c r="B40" s="59" t="s">
        <v>114</v>
      </c>
      <c r="C40" s="11" t="s">
        <v>55</v>
      </c>
      <c r="D40" s="12" t="s">
        <v>33</v>
      </c>
      <c r="E40" s="12" t="s">
        <v>36</v>
      </c>
      <c r="F40" s="12">
        <v>10</v>
      </c>
      <c r="G40" s="13">
        <v>0.22</v>
      </c>
      <c r="H40" s="15" t="s">
        <v>35</v>
      </c>
      <c r="I40" s="11">
        <v>0.2686770168142902</v>
      </c>
      <c r="J40" s="80">
        <v>0.0036238366219923414</v>
      </c>
      <c r="K40" s="80">
        <v>0.005014711919304701</v>
      </c>
      <c r="L40" s="12"/>
      <c r="M40" s="12">
        <v>5</v>
      </c>
      <c r="N40" s="80"/>
      <c r="O40" s="39"/>
      <c r="P40">
        <f t="shared" si="1"/>
        <v>2.121320343559643</v>
      </c>
      <c r="Q40">
        <f t="shared" si="2"/>
        <v>5.729577951308233</v>
      </c>
      <c r="R40">
        <f t="shared" si="3"/>
        <v>0.4714045207910316</v>
      </c>
      <c r="S40">
        <f t="shared" si="3"/>
        <v>0.17453292519943292</v>
      </c>
    </row>
    <row r="41" spans="1:19" ht="13.5" thickBot="1">
      <c r="A41" s="80">
        <v>89</v>
      </c>
      <c r="B41" s="60" t="s">
        <v>115</v>
      </c>
      <c r="C41" s="18" t="s">
        <v>55</v>
      </c>
      <c r="D41" s="17" t="s">
        <v>33</v>
      </c>
      <c r="E41" s="17" t="s">
        <v>36</v>
      </c>
      <c r="F41" s="17">
        <v>10</v>
      </c>
      <c r="G41" s="19">
        <v>0.22</v>
      </c>
      <c r="H41" s="20" t="s">
        <v>35</v>
      </c>
      <c r="I41" s="18">
        <v>0.2663547067605718</v>
      </c>
      <c r="J41" s="81">
        <v>0.006101722729870759</v>
      </c>
      <c r="K41" s="81">
        <v>0.008229266549332885</v>
      </c>
      <c r="L41" s="17"/>
      <c r="M41" s="17">
        <v>5</v>
      </c>
      <c r="N41" s="81"/>
      <c r="O41" s="69"/>
      <c r="P41">
        <f t="shared" si="1"/>
        <v>2.121320343559643</v>
      </c>
      <c r="Q41">
        <f t="shared" si="2"/>
        <v>5.729577951308233</v>
      </c>
      <c r="R41">
        <f t="shared" si="3"/>
        <v>0.4714045207910316</v>
      </c>
      <c r="S41">
        <f t="shared" si="3"/>
        <v>0.17453292519943292</v>
      </c>
    </row>
    <row r="74" spans="17:32" ht="12.75"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spans="2:32" s="107" customFormat="1" ht="13.5" thickBot="1">
      <c r="B75" s="107" t="s">
        <v>119</v>
      </c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</row>
    <row r="76" spans="1:32" ht="19.5" customHeight="1" thickBot="1">
      <c r="A76" s="55" t="s">
        <v>106</v>
      </c>
      <c r="B76" s="88" t="s">
        <v>92</v>
      </c>
      <c r="C76" s="89" t="s">
        <v>1</v>
      </c>
      <c r="D76" s="70" t="s">
        <v>2</v>
      </c>
      <c r="E76" s="70" t="s">
        <v>3</v>
      </c>
      <c r="F76" s="70" t="s">
        <v>4</v>
      </c>
      <c r="G76" s="70" t="s">
        <v>39</v>
      </c>
      <c r="H76" s="70" t="s">
        <v>5</v>
      </c>
      <c r="I76" s="89" t="s">
        <v>110</v>
      </c>
      <c r="J76" s="89" t="s">
        <v>67</v>
      </c>
      <c r="K76" s="70" t="s">
        <v>69</v>
      </c>
      <c r="L76" s="70" t="s">
        <v>70</v>
      </c>
      <c r="M76" s="70" t="s">
        <v>71</v>
      </c>
      <c r="N76" s="48" t="s">
        <v>61</v>
      </c>
      <c r="O76" s="56"/>
      <c r="P76" s="39"/>
      <c r="Q76" s="56"/>
      <c r="R76" s="56"/>
      <c r="S76" s="56"/>
      <c r="T76" s="56"/>
      <c r="U76" s="56"/>
      <c r="V76" s="56"/>
      <c r="W76" s="56"/>
      <c r="X76" s="56"/>
      <c r="Y76" s="39"/>
      <c r="Z76" s="39"/>
      <c r="AA76" s="39"/>
      <c r="AB76" s="39"/>
      <c r="AC76" s="39"/>
      <c r="AD76" s="39"/>
      <c r="AE76" s="39"/>
      <c r="AF76" s="39"/>
    </row>
    <row r="77" spans="1:32" ht="12.75">
      <c r="A77" s="28">
        <v>4</v>
      </c>
      <c r="B77" s="87" t="s">
        <v>9</v>
      </c>
      <c r="C77" s="78" t="s">
        <v>55</v>
      </c>
      <c r="D77" s="78" t="s">
        <v>33</v>
      </c>
      <c r="E77" s="78" t="s">
        <v>36</v>
      </c>
      <c r="F77" s="78" t="s">
        <v>44</v>
      </c>
      <c r="G77" s="13">
        <v>0.22</v>
      </c>
      <c r="H77" s="78" t="s">
        <v>35</v>
      </c>
      <c r="I77" s="78">
        <v>30</v>
      </c>
      <c r="J77" s="77">
        <v>0.2829768804235645</v>
      </c>
      <c r="K77" s="78">
        <v>0.034349553572764716</v>
      </c>
      <c r="L77" s="78">
        <v>0.2794792933442478</v>
      </c>
      <c r="M77" s="78">
        <v>0.016799908146778654</v>
      </c>
      <c r="N77" s="105">
        <v>185.532</v>
      </c>
      <c r="O77" s="66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</row>
    <row r="78" spans="1:32" ht="12" customHeight="1">
      <c r="A78" s="28">
        <v>61</v>
      </c>
      <c r="B78" s="12" t="s">
        <v>104</v>
      </c>
      <c r="C78" s="12" t="s">
        <v>55</v>
      </c>
      <c r="D78" s="12" t="s">
        <v>33</v>
      </c>
      <c r="E78" s="12" t="s">
        <v>36</v>
      </c>
      <c r="F78" s="12" t="s">
        <v>44</v>
      </c>
      <c r="G78" s="13">
        <v>0.22</v>
      </c>
      <c r="H78" s="12" t="s">
        <v>35</v>
      </c>
      <c r="I78" s="12">
        <v>400</v>
      </c>
      <c r="J78" s="100">
        <v>0.3841133613879324</v>
      </c>
      <c r="K78" s="80">
        <v>0.02471972633810726</v>
      </c>
      <c r="L78" s="12"/>
      <c r="M78" s="12"/>
      <c r="N78" s="39">
        <v>198</v>
      </c>
      <c r="O78" s="53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</row>
    <row r="79" spans="1:32" ht="19.5" customHeight="1">
      <c r="A79" s="28">
        <v>88</v>
      </c>
      <c r="B79" s="12" t="s">
        <v>114</v>
      </c>
      <c r="C79" s="12" t="s">
        <v>55</v>
      </c>
      <c r="D79" s="12" t="s">
        <v>33</v>
      </c>
      <c r="E79" s="12" t="s">
        <v>36</v>
      </c>
      <c r="F79" s="12" t="s">
        <v>44</v>
      </c>
      <c r="G79" s="13">
        <v>0.22</v>
      </c>
      <c r="H79" s="12" t="s">
        <v>35</v>
      </c>
      <c r="I79" s="12">
        <v>400</v>
      </c>
      <c r="J79" s="28">
        <v>0.2686770168142902</v>
      </c>
      <c r="K79" s="80">
        <v>0.0036238366219923414</v>
      </c>
      <c r="L79" s="12"/>
      <c r="M79" s="12"/>
      <c r="N79" s="39">
        <v>85</v>
      </c>
      <c r="O79" s="53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</row>
    <row r="80" spans="1:32" ht="19.5" customHeight="1" thickBot="1">
      <c r="A80" s="95">
        <v>89</v>
      </c>
      <c r="B80" s="17" t="s">
        <v>115</v>
      </c>
      <c r="C80" s="17" t="s">
        <v>55</v>
      </c>
      <c r="D80" s="17" t="s">
        <v>33</v>
      </c>
      <c r="E80" s="17" t="s">
        <v>36</v>
      </c>
      <c r="F80" s="17" t="s">
        <v>44</v>
      </c>
      <c r="G80" s="13">
        <v>0.22</v>
      </c>
      <c r="H80" s="17" t="s">
        <v>35</v>
      </c>
      <c r="I80" s="17">
        <v>400</v>
      </c>
      <c r="J80" s="28">
        <v>0.2663547067605718</v>
      </c>
      <c r="K80" s="80">
        <v>0.006101722729870759</v>
      </c>
      <c r="L80" s="17"/>
      <c r="M80" s="17"/>
      <c r="N80" s="69">
        <v>85</v>
      </c>
      <c r="O80" s="68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</row>
    <row r="81" spans="15:32" ht="12.75"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</row>
    <row r="82" spans="17:32" ht="12.75"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Laurent Pilon</dc:creator>
  <cp:keywords/>
  <dc:description/>
  <cp:lastModifiedBy>Laurent Pilon</cp:lastModifiedBy>
  <cp:lastPrinted>2008-10-08T22:57:42Z</cp:lastPrinted>
  <dcterms:created xsi:type="dcterms:W3CDTF">2008-02-07T07:38:46Z</dcterms:created>
  <dcterms:modified xsi:type="dcterms:W3CDTF">2009-04-19T23:41:18Z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-262966716</vt:i4>
  </property>
  <property fmtid="{D5CDD505-2E9C-101B-9397-08002B2CF9AE}" pid="3" name="_EmailSubject">
    <vt:lpwstr>meeting</vt:lpwstr>
  </property>
  <property fmtid="{D5CDD505-2E9C-101B-9397-08002B2CF9AE}" pid="4" name="_AuthorEmail">
    <vt:lpwstr>pilon@seas.ucla.edu</vt:lpwstr>
  </property>
  <property fmtid="{D5CDD505-2E9C-101B-9397-08002B2CF9AE}" pid="5" name="_AuthorEmailDisplayName">
    <vt:lpwstr>Laurent Pilon</vt:lpwstr>
  </property>
  <property fmtid="{D5CDD505-2E9C-101B-9397-08002B2CF9AE}" pid="6" name="_ReviewingToolsShownOnce">
    <vt:lpwstr/>
  </property>
</Properties>
</file>